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unt Sheet" state="visible" r:id="rId4"/>
    <sheet sheetId="2" name="How to use" state="visible" r:id="rId5"/>
  </sheets>
  <calcPr calcId="171027"/>
</workbook>
</file>

<file path=xl/sharedStrings.xml><?xml version="1.0" encoding="utf-8"?>
<sst xmlns="http://schemas.openxmlformats.org/spreadsheetml/2006/main" count="241" uniqueCount="132">
  <si>
    <t>Restaurant Inventory Count Sheet</t>
  </si>
  <si>
    <t>Free template from Stockcount  ·  stockcount.io</t>
  </si>
  <si>
    <t>Date counted:</t>
  </si>
  <si>
    <t>Counted by:</t>
  </si>
  <si>
    <t>Count into the shaded columns. "$ per unit" = Pack price ÷ Units/pack, "Value" = On hand × $ per unit, and "To order" tops you up to par once you hit the reorder point — all calculated for you. See the "How to use" tab.</t>
  </si>
  <si>
    <t>Total inventory value:</t>
  </si>
  <si>
    <t>01. Walk-in</t>
  </si>
  <si>
    <t>Item</t>
  </si>
  <si>
    <t>Unit</t>
  </si>
  <si>
    <t>Vendor</t>
  </si>
  <si>
    <t>Reorder at</t>
  </si>
  <si>
    <t>Par</t>
  </si>
  <si>
    <t>On hand</t>
  </si>
  <si>
    <t>Pack price</t>
  </si>
  <si>
    <t>Units/pack</t>
  </si>
  <si>
    <t>$ per unit</t>
  </si>
  <si>
    <t>Value</t>
  </si>
  <si>
    <t>To order</t>
  </si>
  <si>
    <t>Heavy cream</t>
  </si>
  <si>
    <t>qt</t>
  </si>
  <si>
    <t>Whole milk</t>
  </si>
  <si>
    <t>gallon</t>
  </si>
  <si>
    <t>Half and half</t>
  </si>
  <si>
    <t>Unsalted butter</t>
  </si>
  <si>
    <t>lb</t>
  </si>
  <si>
    <t>Large eggs</t>
  </si>
  <si>
    <t>case</t>
  </si>
  <si>
    <t>Shredded cheddar</t>
  </si>
  <si>
    <t>bag</t>
  </si>
  <si>
    <t>Cream cheese</t>
  </si>
  <si>
    <t>Sour cream</t>
  </si>
  <si>
    <t>tub</t>
  </si>
  <si>
    <t>Plain yogurt</t>
  </si>
  <si>
    <t>Sliced bacon</t>
  </si>
  <si>
    <t>Chicken breast</t>
  </si>
  <si>
    <t>Ground beef 80/20</t>
  </si>
  <si>
    <t>Sliced deli ham</t>
  </si>
  <si>
    <t>Fresh mozzarella</t>
  </si>
  <si>
    <t>Area subtotal</t>
  </si>
  <si>
    <t>02. Freezer</t>
  </si>
  <si>
    <t>French fries</t>
  </si>
  <si>
    <t>Chicken wings</t>
  </si>
  <si>
    <t>Burger patties</t>
  </si>
  <si>
    <t>Salmon fillets</t>
  </si>
  <si>
    <t>Shrimp 21/25</t>
  </si>
  <si>
    <t>Vanilla ice cream</t>
  </si>
  <si>
    <t>Mixed vegetables</t>
  </si>
  <si>
    <t>Hash browns</t>
  </si>
  <si>
    <t>Puff pastry</t>
  </si>
  <si>
    <t>Par-baked baguettes</t>
  </si>
  <si>
    <t>Frozen berries</t>
  </si>
  <si>
    <t>Cooked meatballs</t>
  </si>
  <si>
    <t>03. Dry storage</t>
  </si>
  <si>
    <t>Olive oil 3L tin</t>
  </si>
  <si>
    <t>tin</t>
  </si>
  <si>
    <t>Fryer oil</t>
  </si>
  <si>
    <t>jib</t>
  </si>
  <si>
    <t>All-purpose flour</t>
  </si>
  <si>
    <t>Granulated sugar</t>
  </si>
  <si>
    <t>Kosher salt</t>
  </si>
  <si>
    <t>box</t>
  </si>
  <si>
    <t>Crushed tomatoes #10</t>
  </si>
  <si>
    <t>can</t>
  </si>
  <si>
    <t>Penne pasta</t>
  </si>
  <si>
    <t>White rice</t>
  </si>
  <si>
    <t>Ground black pepper</t>
  </si>
  <si>
    <t>container</t>
  </si>
  <si>
    <t>Whole coffee beans</t>
  </si>
  <si>
    <t>Ketchup</t>
  </si>
  <si>
    <t>jug</t>
  </si>
  <si>
    <t>Chicken stock base</t>
  </si>
  <si>
    <t>Hot sauce</t>
  </si>
  <si>
    <t>bottle</t>
  </si>
  <si>
    <t>Honey</t>
  </si>
  <si>
    <t>Pure vanilla extract</t>
  </si>
  <si>
    <t>Dry yeast</t>
  </si>
  <si>
    <t>04. Produce</t>
  </si>
  <si>
    <t>Yellow onions</t>
  </si>
  <si>
    <t>Roma tomatoes</t>
  </si>
  <si>
    <t>Romaine lettuce</t>
  </si>
  <si>
    <t>Avocados</t>
  </si>
  <si>
    <t>Lemons</t>
  </si>
  <si>
    <t>Limes</t>
  </si>
  <si>
    <t>Russet potatoes</t>
  </si>
  <si>
    <t>Bell peppers</t>
  </si>
  <si>
    <t>Peeled garlic</t>
  </si>
  <si>
    <t>Spring mix</t>
  </si>
  <si>
    <t>Carrots</t>
  </si>
  <si>
    <t>Cucumbers</t>
  </si>
  <si>
    <t>Fresh cilantro</t>
  </si>
  <si>
    <t>Button mushrooms</t>
  </si>
  <si>
    <t>05. Bar</t>
  </si>
  <si>
    <t>Well vodka 1L</t>
  </si>
  <si>
    <t>Well whiskey 1L</t>
  </si>
  <si>
    <t>Well tequila 1L</t>
  </si>
  <si>
    <t>Well gin 1L</t>
  </si>
  <si>
    <t>Well rum 1L</t>
  </si>
  <si>
    <t>House red wine</t>
  </si>
  <si>
    <t>House white wine</t>
  </si>
  <si>
    <t>Domestic keg</t>
  </si>
  <si>
    <t>keg</t>
  </si>
  <si>
    <t>Domestic bottled beer</t>
  </si>
  <si>
    <t>Triple sec</t>
  </si>
  <si>
    <t>Simple syrup</t>
  </si>
  <si>
    <t>Tonic water</t>
  </si>
  <si>
    <t>Orange juice</t>
  </si>
  <si>
    <t>Grenadine</t>
  </si>
  <si>
    <t>GRAND TOTAL — inventory value</t>
  </si>
  <si>
    <t>Restaurant inventory count sheet</t>
  </si>
  <si>
    <t>A free template from Stockcount — stockcount.io</t>
  </si>
  <si>
    <t/>
  </si>
  <si>
    <t>The 60-second version</t>
  </si>
  <si>
    <t>During a count you only fill the shaded columns — On hand (and, the first time, Pack price and Units/pack). Everything else calculates: cost per unit, line value, area subtotals, the grand total, and what to order.</t>
  </si>
  <si>
    <t>The columns</t>
  </si>
  <si>
    <t>•  Item — the name your team recognizes. Keep it short and consistent.</t>
  </si>
  <si>
    <t>•  Unit — how you count it (case, qt, bottle, lb). Pick from the dropdown or type your own. Count in the unit you store in, not the one you buy in.</t>
  </si>
  <si>
    <t>•  Vendor — who you buy it from. Fill this and a count turns into an order list you can split by supplier.</t>
  </si>
  <si>
    <t>•  Reorder at — the floor. When On hand drops to this number or below, it is time to order. (Pre-filled at half of par; change it to taste.)</t>
  </si>
  <si>
    <t>•  Par — the full-stock target you want on the shelf at the start of service.</t>
  </si>
  <si>
    <t>•  On hand — the number you count. This is the column you fill every week.</t>
  </si>
  <si>
    <t>•  Pack price + Units/pack — how you actually buy it: e.g. $23.67 for a case of 24. The sheet divides them to get a true cost per unit, so your costs never go stale by hand.</t>
  </si>
  <si>
    <t>•  $ per unit — Pack price ÷ Units/pack, calculated. (Until you enter a pack, it shows a ballpark so the template works on arrival.)</t>
  </si>
  <si>
    <t>•  Value — On hand × $ per unit, calculated. The grand total is your inventory value.</t>
  </si>
  <si>
    <t>•  To order — once On hand is at or below the reorder point, this tells you how much to buy to get back to par. Otherwise it stays at zero.</t>
  </si>
  <si>
    <t>Set it up once: the shelf-to-sheet method</t>
  </si>
  <si>
    <t>The areas are numbered (01, 02, 03…) on purpose. Arrange your shelves the way you want them, then label every shelf with its position. The sheet lists items in that exact walk order, so counting becomes a single straight walk — no backtracking across the kitchen. Replace the example items with yours, keeping each one under the area where it physically lives.</t>
  </si>
  <si>
    <t>How often to count</t>
  </si>
  <si>
    <t>Count a full sheet once a week, on the same day and time, so the numbers stay comparable. Count high-value items (proteins, seafood, liquor) more often — that is where shrinkage shows up first.</t>
  </si>
  <si>
    <t>Using this in Google Sheets</t>
  </si>
  <si>
    <t>File → Import → Upload, choose this file, and "Replace spreadsheet". All the formulas come across intact.</t>
  </si>
  <si>
    <t>When the spreadsheet stops keeping up</t>
  </si>
  <si>
    <t>A spreadsheet works until the counting itself becomes the bottleneck — typing items into a phone in a cold walk-in, costs going stale, the numbers stuck on one laptop. That is the gap Stockcount fills: count out loud, costs update from scanned invoices, and the whole team sees the same live numbers. stockcount.io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</si>
</sst>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0" x14ac:knownFonts="1">
    <font>
      <color theme="1"/>
      <family val="2"/>
      <scheme val="minor"/>
      <sz val="11"/>
      <name val="Calibri"/>
    </font>
    <font>
      <b/>
      <color rgb="FF2E2F26"/>
      <sz val="18"/>
    </font>
    <font>
      <i/>
      <color rgb="FF6B6D5E"/>
      <sz val="10"/>
    </font>
    <font>
      <b/>
      <color rgb="FF6B6D5E"/>
      <sz val="10"/>
    </font>
    <font>
      <i/>
      <color rgb="FF6B6D5E"/>
      <sz val="9"/>
    </font>
    <font>
      <b/>
      <color rgb="FF2E2F26"/>
      <sz val="10"/>
    </font>
    <font>
      <b/>
      <color rgb="FF2E2F26"/>
      <sz val="12"/>
    </font>
    <font>
      <b/>
      <color rgb="FF2E2F26"/>
      <sz val="11"/>
    </font>
    <font>
      <b/>
      <color rgb="FF2E2F26"/>
      <sz val="16"/>
    </font>
    <font>
      <color rgb="FF2E2F26"/>
      <sz val="11"/>
    </font>
  </fonts>
  <fills count="6">
    <fill>
      <patternFill patternType="none"/>
    </fill>
    <fill>
      <patternFill patternType="gray125"/>
    </fill>
    <fill>
      <patternFill patternType="solid">
        <fgColor rgb="FFE7E7DD"/>
      </patternFill>
    </fill>
    <fill>
      <patternFill patternType="solid">
        <fgColor rgb="FFF1F1EA"/>
      </patternFill>
    </fill>
    <fill>
      <patternFill patternType="solid">
        <fgColor rgb="FFFBFBF6"/>
      </patternFill>
    </fill>
    <fill>
      <patternFill patternType="solid">
        <fgColor rgb="FFE0E0D4"/>
      </patternFill>
    </fill>
  </fills>
  <borders count="3">
    <border>
      <left/>
      <right/>
      <top/>
      <bottom/>
      <diagonal/>
    </border>
    <border>
      <left style="thin">
        <color rgb="FFD9D9CF"/>
      </left>
      <right style="thin">
        <color rgb="FFD9D9CF"/>
      </right>
      <top style="thin">
        <color rgb="FFD9D9CF"/>
      </top>
      <bottom style="thin">
        <color rgb="FFD9D9CF"/>
      </bottom>
      <diagonal/>
    </border>
    <border>
      <left/>
      <right/>
      <top style="thin">
        <color rgb="FF6B6D5E"/>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wrapText="1"/>
    </xf>
    <xf numFmtId="0" fontId="5" fillId="0" borderId="0" xfId="0" applyFont="1" applyAlignment="1">
      <alignment horizontal="right"/>
    </xf>
    <xf numFmtId="164" fontId="6" fillId="0" borderId="0" xfId="0" applyNumberFormat="1" applyFont="1"/>
    <xf numFmtId="0" fontId="6" fillId="2" borderId="0" xfId="0" applyFont="1" applyFill="1"/>
    <xf numFmtId="0" fontId="5" fillId="3" borderId="1" xfId="0" applyFont="1" applyFill="1" applyBorder="1" applyAlignment="1">
      <alignment horizontal="left" wrapText="1"/>
    </xf>
    <xf numFmtId="0" fontId="5" fillId="3" borderId="1"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horizontal="center"/>
    </xf>
    <xf numFmtId="0" fontId="0" fillId="4" borderId="1" xfId="0" applyFill="1" applyBorder="1" applyAlignment="1">
      <alignment horizontal="center"/>
    </xf>
    <xf numFmtId="164" fontId="0" fillId="4" borderId="1" xfId="0" applyNumberFormat="1" applyFill="1" applyBorder="1" applyAlignment="1">
      <alignment horizontal="center"/>
    </xf>
    <xf numFmtId="164" fontId="0" fillId="0" borderId="1" xfId="0" applyNumberFormat="1" applyBorder="1" applyAlignment="1">
      <alignment horizontal="center"/>
    </xf>
    <xf numFmtId="164" fontId="5" fillId="0" borderId="2" xfId="0" applyNumberFormat="1" applyFont="1" applyBorder="1"/>
    <xf numFmtId="0" fontId="7" fillId="5" borderId="0" xfId="0" applyFont="1" applyFill="1"/>
    <xf numFmtId="0" fontId="0" fillId="5" borderId="0" xfId="0" applyFill="1"/>
    <xf numFmtId="164" fontId="6" fillId="5" borderId="0" xfId="0" applyNumberFormat="1" applyFont="1" applyFill="1"/>
    <xf numFmtId="0" fontId="8" fillId="0" borderId="0" xfId="0" applyFont="1" applyAlignment="1">
      <alignment vertical="top" wrapText="1"/>
    </xf>
    <xf numFmtId="0" fontId="2" fillId="0" borderId="0" xfId="0" applyFont="1" applyAlignment="1">
      <alignment vertical="top" wrapText="1"/>
    </xf>
    <xf numFmtId="0" fontId="9" fillId="0" borderId="0" xfId="0" applyFont="1"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7"/>
  <sheetViews>
    <sheetView workbookViewId="0">
      <pane ySplit="6" topLeftCell="A7" activePane="bottomLeft" state="frozen"/>
      <selection pane="bottomLeft"/>
    </sheetView>
  </sheetViews>
  <sheetFormatPr defaultRowHeight="15" outlineLevelRow="0" outlineLevelCol="0" x14ac:dyDescent="55"/>
  <cols>
    <col min="1" max="1" width="32" customWidth="1"/>
    <col min="3" max="3" width="18" customWidth="1"/>
    <col min="4" max="4" width="10" customWidth="1"/>
    <col min="5" max="5" width="7" customWidth="1"/>
    <col min="6" max="6" width="10" customWidth="1"/>
    <col min="7" max="9" width="11" customWidth="1"/>
    <col min="10" max="10" width="13" customWidth="1"/>
    <col min="11" max="11" width="10" customWidth="1"/>
  </cols>
  <sheetData>
    <row r="1" ht="26" customHeight="1" spans="1:11" x14ac:dyDescent="0.25">
      <c r="A1" s="1" t="s">
        <v>0</v>
      </c>
      <c r="B1" s="1"/>
      <c r="C1" s="1"/>
      <c r="D1" s="1"/>
      <c r="E1" s="1"/>
      <c r="F1" s="1"/>
      <c r="G1" s="1"/>
      <c r="H1" s="1"/>
      <c r="I1" s="1"/>
      <c r="J1" s="1"/>
      <c r="K1" s="1"/>
    </row>
    <row r="2" spans="1:11" x14ac:dyDescent="0.25">
      <c r="A2" s="2" t="s">
        <v>1</v>
      </c>
      <c r="B2" s="2"/>
      <c r="C2" s="2"/>
      <c r="D2" s="2"/>
      <c r="E2" s="2"/>
      <c r="F2" s="2"/>
      <c r="G2" s="2"/>
      <c r="H2" s="2"/>
      <c r="I2" s="2"/>
      <c r="J2" s="2"/>
      <c r="K2" s="2"/>
    </row>
    <row r="3" spans="1:3" x14ac:dyDescent="0.25">
      <c r="A3" s="3" t="s">
        <v>2</v>
      </c>
      <c r="C3" s="3" t="s">
        <v>3</v>
      </c>
    </row>
    <row r="4" ht="30" customHeight="1" spans="1:11" x14ac:dyDescent="0.25">
      <c r="A4" s="4" t="s">
        <v>4</v>
      </c>
      <c r="B4" s="4"/>
      <c r="C4" s="4"/>
      <c r="D4" s="4"/>
      <c r="E4" s="4"/>
      <c r="F4" s="4"/>
      <c r="G4" s="4"/>
      <c r="H4" s="4"/>
      <c r="I4" s="4"/>
      <c r="J4" s="4"/>
      <c r="K4" s="4"/>
    </row>
    <row r="5" spans="9:10" x14ac:dyDescent="0.25">
      <c r="I5" s="5" t="s">
        <v>5</v>
      </c>
      <c r="J5" s="6">
        <f>J97</f>
      </c>
    </row>
    <row r="7" ht="20" customHeight="1" spans="1:11" x14ac:dyDescent="0.25">
      <c r="A7" s="7" t="s">
        <v>6</v>
      </c>
      <c r="B7" s="7"/>
      <c r="C7" s="7"/>
      <c r="D7" s="7"/>
      <c r="E7" s="7"/>
      <c r="F7" s="7"/>
      <c r="G7" s="7"/>
      <c r="H7" s="7"/>
      <c r="I7" s="7"/>
      <c r="J7" s="7"/>
      <c r="K7" s="7"/>
    </row>
    <row r="8" spans="1:11" x14ac:dyDescent="0.25">
      <c r="A8" s="8" t="s">
        <v>7</v>
      </c>
      <c r="B8" s="8" t="s">
        <v>8</v>
      </c>
      <c r="C8" s="8" t="s">
        <v>9</v>
      </c>
      <c r="D8" s="9" t="s">
        <v>10</v>
      </c>
      <c r="E8" s="9" t="s">
        <v>11</v>
      </c>
      <c r="F8" s="9" t="s">
        <v>12</v>
      </c>
      <c r="G8" s="9" t="s">
        <v>13</v>
      </c>
      <c r="H8" s="9" t="s">
        <v>14</v>
      </c>
      <c r="I8" s="9" t="s">
        <v>15</v>
      </c>
      <c r="J8" s="9" t="s">
        <v>16</v>
      </c>
      <c r="K8" s="9" t="s">
        <v>17</v>
      </c>
    </row>
    <row r="9" spans="1:11" x14ac:dyDescent="0.25">
      <c r="A9" s="10" t="s">
        <v>18</v>
      </c>
      <c r="B9" s="10" t="s">
        <v>19</v>
      </c>
      <c r="C9" s="10"/>
      <c r="D9" s="11">
        <v>4</v>
      </c>
      <c r="E9" s="11">
        <v>8</v>
      </c>
      <c r="F9" s="12"/>
      <c r="G9" s="13"/>
      <c r="H9" s="12"/>
      <c r="I9" s="14">
        <f>IF(AND($G9&lt;&gt;"",$H9&gt;0),$G9/$H9,5.42)</f>
      </c>
      <c r="J9" s="14">
        <f>IF(OR($F9="",$I9=""),"",$F9*$I9)</f>
      </c>
      <c r="K9" s="11">
        <f>IF(OR($E9="",$F9=""),"",IF(AND($D9&lt;&gt;"",$F9&gt;$D9),0,MAX(0,$E9-$F9)))</f>
      </c>
    </row>
    <row r="10" spans="1:11" x14ac:dyDescent="0.25">
      <c r="A10" s="10" t="s">
        <v>20</v>
      </c>
      <c r="B10" s="10" t="s">
        <v>21</v>
      </c>
      <c r="C10" s="10"/>
      <c r="D10" s="11">
        <v>5</v>
      </c>
      <c r="E10" s="11">
        <v>10</v>
      </c>
      <c r="F10" s="12"/>
      <c r="G10" s="13"/>
      <c r="H10" s="12"/>
      <c r="I10" s="14">
        <f>IF(AND($G10&lt;&gt;"",$H10&gt;0),$G10/$H10,4.1)</f>
      </c>
      <c r="J10" s="14">
        <f>IF(OR($F10="",$I10=""),"",$F10*$I10)</f>
      </c>
      <c r="K10" s="11">
        <f>IF(OR($E10="",$F10=""),"",IF(AND($D10&lt;&gt;"",$F10&gt;$D10),0,MAX(0,$E10-$F10)))</f>
      </c>
    </row>
    <row r="11" spans="1:11" x14ac:dyDescent="0.25">
      <c r="A11" s="10" t="s">
        <v>22</v>
      </c>
      <c r="B11" s="10" t="s">
        <v>19</v>
      </c>
      <c r="C11" s="10"/>
      <c r="D11" s="11">
        <v>3</v>
      </c>
      <c r="E11" s="11">
        <v>6</v>
      </c>
      <c r="F11" s="12"/>
      <c r="G11" s="13"/>
      <c r="H11" s="12"/>
      <c r="I11" s="14">
        <f>IF(AND($G11&lt;&gt;"",$H11&gt;0),$G11/$H11,3.25)</f>
      </c>
      <c r="J11" s="14">
        <f>IF(OR($F11="",$I11=""),"",$F11*$I11)</f>
      </c>
      <c r="K11" s="11">
        <f>IF(OR($E11="",$F11=""),"",IF(AND($D11&lt;&gt;"",$F11&gt;$D11),0,MAX(0,$E11-$F11)))</f>
      </c>
    </row>
    <row r="12" spans="1:11" x14ac:dyDescent="0.25">
      <c r="A12" s="10" t="s">
        <v>23</v>
      </c>
      <c r="B12" s="10" t="s">
        <v>24</v>
      </c>
      <c r="C12" s="10"/>
      <c r="D12" s="11">
        <v>7</v>
      </c>
      <c r="E12" s="11">
        <v>14</v>
      </c>
      <c r="F12" s="12"/>
      <c r="G12" s="13"/>
      <c r="H12" s="12"/>
      <c r="I12" s="14">
        <f>IF(AND($G12&lt;&gt;"",$H12&gt;0),$G12/$H12,3.95)</f>
      </c>
      <c r="J12" s="14">
        <f>IF(OR($F12="",$I12=""),"",$F12*$I12)</f>
      </c>
      <c r="K12" s="11">
        <f>IF(OR($E12="",$F12=""),"",IF(AND($D12&lt;&gt;"",$F12&gt;$D12),0,MAX(0,$E12-$F12)))</f>
      </c>
    </row>
    <row r="13" spans="1:11" x14ac:dyDescent="0.25">
      <c r="A13" s="10" t="s">
        <v>25</v>
      </c>
      <c r="B13" s="10" t="s">
        <v>26</v>
      </c>
      <c r="C13" s="10"/>
      <c r="D13" s="11">
        <v>2</v>
      </c>
      <c r="E13" s="11">
        <v>3</v>
      </c>
      <c r="F13" s="12"/>
      <c r="G13" s="13"/>
      <c r="H13" s="12"/>
      <c r="I13" s="14">
        <f>IF(AND($G13&lt;&gt;"",$H13&gt;0),$G13/$H13,52)</f>
      </c>
      <c r="J13" s="14">
        <f>IF(OR($F13="",$I13=""),"",$F13*$I13)</f>
      </c>
      <c r="K13" s="11">
        <f>IF(OR($E13="",$F13=""),"",IF(AND($D13&lt;&gt;"",$F13&gt;$D13),0,MAX(0,$E13-$F13)))</f>
      </c>
    </row>
    <row r="14" spans="1:11" x14ac:dyDescent="0.25">
      <c r="A14" s="10" t="s">
        <v>27</v>
      </c>
      <c r="B14" s="10" t="s">
        <v>28</v>
      </c>
      <c r="C14" s="10"/>
      <c r="D14" s="11">
        <v>3</v>
      </c>
      <c r="E14" s="11">
        <v>6</v>
      </c>
      <c r="F14" s="12"/>
      <c r="G14" s="13"/>
      <c r="H14" s="12"/>
      <c r="I14" s="14">
        <f>IF(AND($G14&lt;&gt;"",$H14&gt;0),$G14/$H14,14.5)</f>
      </c>
      <c r="J14" s="14">
        <f>IF(OR($F14="",$I14=""),"",$F14*$I14)</f>
      </c>
      <c r="K14" s="11">
        <f>IF(OR($E14="",$F14=""),"",IF(AND($D14&lt;&gt;"",$F14&gt;$D14),0,MAX(0,$E14-$F14)))</f>
      </c>
    </row>
    <row r="15" spans="1:11" x14ac:dyDescent="0.25">
      <c r="A15" s="10" t="s">
        <v>29</v>
      </c>
      <c r="B15" s="10" t="s">
        <v>24</v>
      </c>
      <c r="C15" s="10"/>
      <c r="D15" s="11">
        <v>4</v>
      </c>
      <c r="E15" s="11">
        <v>8</v>
      </c>
      <c r="F15" s="12"/>
      <c r="G15" s="13"/>
      <c r="H15" s="12"/>
      <c r="I15" s="14">
        <f>IF(AND($G15&lt;&gt;"",$H15&gt;0),$G15/$H15,4.2)</f>
      </c>
      <c r="J15" s="14">
        <f>IF(OR($F15="",$I15=""),"",$F15*$I15)</f>
      </c>
      <c r="K15" s="11">
        <f>IF(OR($E15="",$F15=""),"",IF(AND($D15&lt;&gt;"",$F15&gt;$D15),0,MAX(0,$E15-$F15)))</f>
      </c>
    </row>
    <row r="16" spans="1:11" x14ac:dyDescent="0.25">
      <c r="A16" s="10" t="s">
        <v>30</v>
      </c>
      <c r="B16" s="10" t="s">
        <v>31</v>
      </c>
      <c r="C16" s="10"/>
      <c r="D16" s="11">
        <v>2</v>
      </c>
      <c r="E16" s="11">
        <v>4</v>
      </c>
      <c r="F16" s="12"/>
      <c r="G16" s="13"/>
      <c r="H16" s="12"/>
      <c r="I16" s="14">
        <f>IF(AND($G16&lt;&gt;"",$H16&gt;0),$G16/$H16,11)</f>
      </c>
      <c r="J16" s="14">
        <f>IF(OR($F16="",$I16=""),"",$F16*$I16)</f>
      </c>
      <c r="K16" s="11">
        <f>IF(OR($E16="",$F16=""),"",IF(AND($D16&lt;&gt;"",$F16&gt;$D16),0,MAX(0,$E16-$F16)))</f>
      </c>
    </row>
    <row r="17" spans="1:11" x14ac:dyDescent="0.25">
      <c r="A17" s="10" t="s">
        <v>32</v>
      </c>
      <c r="B17" s="10" t="s">
        <v>31</v>
      </c>
      <c r="C17" s="10"/>
      <c r="D17" s="11">
        <v>3</v>
      </c>
      <c r="E17" s="11">
        <v>6</v>
      </c>
      <c r="F17" s="12"/>
      <c r="G17" s="13"/>
      <c r="H17" s="12"/>
      <c r="I17" s="14">
        <f>IF(AND($G17&lt;&gt;"",$H17&gt;0),$G17/$H17,3.1)</f>
      </c>
      <c r="J17" s="14">
        <f>IF(OR($F17="",$I17=""),"",$F17*$I17)</f>
      </c>
      <c r="K17" s="11">
        <f>IF(OR($E17="",$F17=""),"",IF(AND($D17&lt;&gt;"",$F17&gt;$D17),0,MAX(0,$E17-$F17)))</f>
      </c>
    </row>
    <row r="18" spans="1:11" x14ac:dyDescent="0.25">
      <c r="A18" s="10" t="s">
        <v>33</v>
      </c>
      <c r="B18" s="10" t="s">
        <v>26</v>
      </c>
      <c r="C18" s="10"/>
      <c r="D18" s="11">
        <v>1</v>
      </c>
      <c r="E18" s="11">
        <v>2</v>
      </c>
      <c r="F18" s="12"/>
      <c r="G18" s="13"/>
      <c r="H18" s="12"/>
      <c r="I18" s="14">
        <f>IF(AND($G18&lt;&gt;"",$H18&gt;0),$G18/$H18,78)</f>
      </c>
      <c r="J18" s="14">
        <f>IF(OR($F18="",$I18=""),"",$F18*$I18)</f>
      </c>
      <c r="K18" s="11">
        <f>IF(OR($E18="",$F18=""),"",IF(AND($D18&lt;&gt;"",$F18&gt;$D18),0,MAX(0,$E18-$F18)))</f>
      </c>
    </row>
    <row r="19" spans="1:11" x14ac:dyDescent="0.25">
      <c r="A19" s="10" t="s">
        <v>34</v>
      </c>
      <c r="B19" s="10" t="s">
        <v>26</v>
      </c>
      <c r="C19" s="10"/>
      <c r="D19" s="11">
        <v>1</v>
      </c>
      <c r="E19" s="11">
        <v>2</v>
      </c>
      <c r="F19" s="12"/>
      <c r="G19" s="13"/>
      <c r="H19" s="12"/>
      <c r="I19" s="14">
        <f>IF(AND($G19&lt;&gt;"",$H19&gt;0),$G19/$H19,110)</f>
      </c>
      <c r="J19" s="14">
        <f>IF(OR($F19="",$I19=""),"",$F19*$I19)</f>
      </c>
      <c r="K19" s="11">
        <f>IF(OR($E19="",$F19=""),"",IF(AND($D19&lt;&gt;"",$F19&gt;$D19),0,MAX(0,$E19-$F19)))</f>
      </c>
    </row>
    <row r="20" spans="1:11" x14ac:dyDescent="0.25">
      <c r="A20" s="10" t="s">
        <v>35</v>
      </c>
      <c r="B20" s="10" t="s">
        <v>24</v>
      </c>
      <c r="C20" s="10"/>
      <c r="D20" s="11">
        <v>20</v>
      </c>
      <c r="E20" s="11">
        <v>40</v>
      </c>
      <c r="F20" s="12"/>
      <c r="G20" s="13"/>
      <c r="H20" s="12"/>
      <c r="I20" s="14">
        <f>IF(AND($G20&lt;&gt;"",$H20&gt;0),$G20/$H20,3.85)</f>
      </c>
      <c r="J20" s="14">
        <f>IF(OR($F20="",$I20=""),"",$F20*$I20)</f>
      </c>
      <c r="K20" s="11">
        <f>IF(OR($E20="",$F20=""),"",IF(AND($D20&lt;&gt;"",$F20&gt;$D20),0,MAX(0,$E20-$F20)))</f>
      </c>
    </row>
    <row r="21" spans="1:11" x14ac:dyDescent="0.25">
      <c r="A21" s="10" t="s">
        <v>36</v>
      </c>
      <c r="B21" s="10" t="s">
        <v>24</v>
      </c>
      <c r="C21" s="10"/>
      <c r="D21" s="11">
        <v>4</v>
      </c>
      <c r="E21" s="11">
        <v>8</v>
      </c>
      <c r="F21" s="12"/>
      <c r="G21" s="13"/>
      <c r="H21" s="12"/>
      <c r="I21" s="14">
        <f>IF(AND($G21&lt;&gt;"",$H21&gt;0),$G21/$H21,4.5)</f>
      </c>
      <c r="J21" s="14">
        <f>IF(OR($F21="",$I21=""),"",$F21*$I21)</f>
      </c>
      <c r="K21" s="11">
        <f>IF(OR($E21="",$F21=""),"",IF(AND($D21&lt;&gt;"",$F21&gt;$D21),0,MAX(0,$E21-$F21)))</f>
      </c>
    </row>
    <row r="22" spans="1:11" x14ac:dyDescent="0.25">
      <c r="A22" s="10" t="s">
        <v>37</v>
      </c>
      <c r="B22" s="10" t="s">
        <v>24</v>
      </c>
      <c r="C22" s="10"/>
      <c r="D22" s="11">
        <v>3</v>
      </c>
      <c r="E22" s="11">
        <v>5</v>
      </c>
      <c r="F22" s="12"/>
      <c r="G22" s="13"/>
      <c r="H22" s="12"/>
      <c r="I22" s="14">
        <f>IF(AND($G22&lt;&gt;"",$H22&gt;0),$G22/$H22,6.8)</f>
      </c>
      <c r="J22" s="14">
        <f>IF(OR($F22="",$I22=""),"",$F22*$I22)</f>
      </c>
      <c r="K22" s="11">
        <f>IF(OR($E22="",$F22=""),"",IF(AND($D22&lt;&gt;"",$F22&gt;$D22),0,MAX(0,$E22-$F22)))</f>
      </c>
    </row>
    <row r="23" spans="9:10" x14ac:dyDescent="0.25">
      <c r="I23" s="5" t="s">
        <v>38</v>
      </c>
      <c r="J23" s="15">
        <f>SUM(J9:J22)</f>
      </c>
    </row>
    <row r="25" ht="20" customHeight="1" spans="1:11" x14ac:dyDescent="0.25">
      <c r="A25" s="7" t="s">
        <v>39</v>
      </c>
      <c r="B25" s="7"/>
      <c r="C25" s="7"/>
      <c r="D25" s="7"/>
      <c r="E25" s="7"/>
      <c r="F25" s="7"/>
      <c r="G25" s="7"/>
      <c r="H25" s="7"/>
      <c r="I25" s="7"/>
      <c r="J25" s="7"/>
      <c r="K25" s="7"/>
    </row>
    <row r="26" spans="1:11" x14ac:dyDescent="0.25">
      <c r="A26" s="8" t="s">
        <v>7</v>
      </c>
      <c r="B26" s="8" t="s">
        <v>8</v>
      </c>
      <c r="C26" s="8" t="s">
        <v>9</v>
      </c>
      <c r="D26" s="9" t="s">
        <v>10</v>
      </c>
      <c r="E26" s="9" t="s">
        <v>11</v>
      </c>
      <c r="F26" s="9" t="s">
        <v>12</v>
      </c>
      <c r="G26" s="9" t="s">
        <v>13</v>
      </c>
      <c r="H26" s="9" t="s">
        <v>14</v>
      </c>
      <c r="I26" s="9" t="s">
        <v>15</v>
      </c>
      <c r="J26" s="9" t="s">
        <v>16</v>
      </c>
      <c r="K26" s="9" t="s">
        <v>17</v>
      </c>
    </row>
    <row r="27" spans="1:11" x14ac:dyDescent="0.25">
      <c r="A27" s="10" t="s">
        <v>40</v>
      </c>
      <c r="B27" s="10" t="s">
        <v>26</v>
      </c>
      <c r="C27" s="10"/>
      <c r="D27" s="11">
        <v>3</v>
      </c>
      <c r="E27" s="11">
        <v>6</v>
      </c>
      <c r="F27" s="12"/>
      <c r="G27" s="13"/>
      <c r="H27" s="12"/>
      <c r="I27" s="14">
        <f>IF(AND($G27&lt;&gt;"",$H27&gt;0),$G27/$H27,32)</f>
      </c>
      <c r="J27" s="14">
        <f>IF(OR($F27="",$I27=""),"",$F27*$I27)</f>
      </c>
      <c r="K27" s="11">
        <f>IF(OR($E27="",$F27=""),"",IF(AND($D27&lt;&gt;"",$F27&gt;$D27),0,MAX(0,$E27-$F27)))</f>
      </c>
    </row>
    <row r="28" spans="1:11" x14ac:dyDescent="0.25">
      <c r="A28" s="10" t="s">
        <v>41</v>
      </c>
      <c r="B28" s="10" t="s">
        <v>26</v>
      </c>
      <c r="C28" s="10"/>
      <c r="D28" s="11">
        <v>1</v>
      </c>
      <c r="E28" s="11">
        <v>2</v>
      </c>
      <c r="F28" s="12"/>
      <c r="G28" s="13"/>
      <c r="H28" s="12"/>
      <c r="I28" s="14">
        <f>IF(AND($G28&lt;&gt;"",$H28&gt;0),$G28/$H28,95)</f>
      </c>
      <c r="J28" s="14">
        <f>IF(OR($F28="",$I28=""),"",$F28*$I28)</f>
      </c>
      <c r="K28" s="11">
        <f>IF(OR($E28="",$F28=""),"",IF(AND($D28&lt;&gt;"",$F28&gt;$D28),0,MAX(0,$E28-$F28)))</f>
      </c>
    </row>
    <row r="29" spans="1:11" x14ac:dyDescent="0.25">
      <c r="A29" s="10" t="s">
        <v>42</v>
      </c>
      <c r="B29" s="10" t="s">
        <v>26</v>
      </c>
      <c r="C29" s="10"/>
      <c r="D29" s="11">
        <v>2</v>
      </c>
      <c r="E29" s="11">
        <v>3</v>
      </c>
      <c r="F29" s="12"/>
      <c r="G29" s="13"/>
      <c r="H29" s="12"/>
      <c r="I29" s="14">
        <f>IF(AND($G29&lt;&gt;"",$H29&gt;0),$G29/$H29,68)</f>
      </c>
      <c r="J29" s="14">
        <f>IF(OR($F29="",$I29=""),"",$F29*$I29)</f>
      </c>
      <c r="K29" s="11">
        <f>IF(OR($E29="",$F29=""),"",IF(AND($D29&lt;&gt;"",$F29&gt;$D29),0,MAX(0,$E29-$F29)))</f>
      </c>
    </row>
    <row r="30" spans="1:11" x14ac:dyDescent="0.25">
      <c r="A30" s="10" t="s">
        <v>43</v>
      </c>
      <c r="B30" s="10" t="s">
        <v>26</v>
      </c>
      <c r="C30" s="10"/>
      <c r="D30" s="11">
        <v>1</v>
      </c>
      <c r="E30" s="11">
        <v>1</v>
      </c>
      <c r="F30" s="12"/>
      <c r="G30" s="13"/>
      <c r="H30" s="12"/>
      <c r="I30" s="14">
        <f>IF(AND($G30&lt;&gt;"",$H30&gt;0),$G30/$H30,132)</f>
      </c>
      <c r="J30" s="14">
        <f>IF(OR($F30="",$I30=""),"",$F30*$I30)</f>
      </c>
      <c r="K30" s="11">
        <f>IF(OR($E30="",$F30=""),"",IF(AND($D30&lt;&gt;"",$F30&gt;$D30),0,MAX(0,$E30-$F30)))</f>
      </c>
    </row>
    <row r="31" spans="1:11" x14ac:dyDescent="0.25">
      <c r="A31" s="10" t="s">
        <v>44</v>
      </c>
      <c r="B31" s="10" t="s">
        <v>28</v>
      </c>
      <c r="C31" s="10"/>
      <c r="D31" s="11">
        <v>3</v>
      </c>
      <c r="E31" s="11">
        <v>6</v>
      </c>
      <c r="F31" s="12"/>
      <c r="G31" s="13"/>
      <c r="H31" s="12"/>
      <c r="I31" s="14">
        <f>IF(AND($G31&lt;&gt;"",$H31&gt;0),$G31/$H31,24)</f>
      </c>
      <c r="J31" s="14">
        <f>IF(OR($F31="",$I31=""),"",$F31*$I31)</f>
      </c>
      <c r="K31" s="11">
        <f>IF(OR($E31="",$F31=""),"",IF(AND($D31&lt;&gt;"",$F31&gt;$D31),0,MAX(0,$E31-$F31)))</f>
      </c>
    </row>
    <row r="32" spans="1:11" x14ac:dyDescent="0.25">
      <c r="A32" s="10" t="s">
        <v>45</v>
      </c>
      <c r="B32" s="10" t="s">
        <v>31</v>
      </c>
      <c r="C32" s="10"/>
      <c r="D32" s="11">
        <v>2</v>
      </c>
      <c r="E32" s="11">
        <v>4</v>
      </c>
      <c r="F32" s="12"/>
      <c r="G32" s="13"/>
      <c r="H32" s="12"/>
      <c r="I32" s="14">
        <f>IF(AND($G32&lt;&gt;"",$H32&gt;0),$G32/$H32,28)</f>
      </c>
      <c r="J32" s="14">
        <f>IF(OR($F32="",$I32=""),"",$F32*$I32)</f>
      </c>
      <c r="K32" s="11">
        <f>IF(OR($E32="",$F32=""),"",IF(AND($D32&lt;&gt;"",$F32&gt;$D32),0,MAX(0,$E32-$F32)))</f>
      </c>
    </row>
    <row r="33" spans="1:11" x14ac:dyDescent="0.25">
      <c r="A33" s="10" t="s">
        <v>46</v>
      </c>
      <c r="B33" s="10" t="s">
        <v>28</v>
      </c>
      <c r="C33" s="10"/>
      <c r="D33" s="11">
        <v>4</v>
      </c>
      <c r="E33" s="11">
        <v>8</v>
      </c>
      <c r="F33" s="12"/>
      <c r="G33" s="13"/>
      <c r="H33" s="12"/>
      <c r="I33" s="14">
        <f>IF(AND($G33&lt;&gt;"",$H33&gt;0),$G33/$H33,6.5)</f>
      </c>
      <c r="J33" s="14">
        <f>IF(OR($F33="",$I33=""),"",$F33*$I33)</f>
      </c>
      <c r="K33" s="11">
        <f>IF(OR($E33="",$F33=""),"",IF(AND($D33&lt;&gt;"",$F33&gt;$D33),0,MAX(0,$E33-$F33)))</f>
      </c>
    </row>
    <row r="34" spans="1:11" x14ac:dyDescent="0.25">
      <c r="A34" s="10" t="s">
        <v>47</v>
      </c>
      <c r="B34" s="10" t="s">
        <v>26</v>
      </c>
      <c r="C34" s="10"/>
      <c r="D34" s="11">
        <v>2</v>
      </c>
      <c r="E34" s="11">
        <v>3</v>
      </c>
      <c r="F34" s="12"/>
      <c r="G34" s="13"/>
      <c r="H34" s="12"/>
      <c r="I34" s="14">
        <f>IF(AND($G34&lt;&gt;"",$H34&gt;0),$G34/$H34,26)</f>
      </c>
      <c r="J34" s="14">
        <f>IF(OR($F34="",$I34=""),"",$F34*$I34)</f>
      </c>
      <c r="K34" s="11">
        <f>IF(OR($E34="",$F34=""),"",IF(AND($D34&lt;&gt;"",$F34&gt;$D34),0,MAX(0,$E34-$F34)))</f>
      </c>
    </row>
    <row r="35" spans="1:11" x14ac:dyDescent="0.25">
      <c r="A35" s="10" t="s">
        <v>48</v>
      </c>
      <c r="B35" s="10" t="s">
        <v>26</v>
      </c>
      <c r="C35" s="10"/>
      <c r="D35" s="11">
        <v>1</v>
      </c>
      <c r="E35" s="11">
        <v>2</v>
      </c>
      <c r="F35" s="12"/>
      <c r="G35" s="13"/>
      <c r="H35" s="12"/>
      <c r="I35" s="14">
        <f>IF(AND($G35&lt;&gt;"",$H35&gt;0),$G35/$H35,34)</f>
      </c>
      <c r="J35" s="14">
        <f>IF(OR($F35="",$I35=""),"",$F35*$I35)</f>
      </c>
      <c r="K35" s="11">
        <f>IF(OR($E35="",$F35=""),"",IF(AND($D35&lt;&gt;"",$F35&gt;$D35),0,MAX(0,$E35-$F35)))</f>
      </c>
    </row>
    <row r="36" spans="1:11" x14ac:dyDescent="0.25">
      <c r="A36" s="10" t="s">
        <v>49</v>
      </c>
      <c r="B36" s="10" t="s">
        <v>26</v>
      </c>
      <c r="C36" s="10"/>
      <c r="D36" s="11">
        <v>2</v>
      </c>
      <c r="E36" s="11">
        <v>4</v>
      </c>
      <c r="F36" s="12"/>
      <c r="G36" s="13"/>
      <c r="H36" s="12"/>
      <c r="I36" s="14">
        <f>IF(AND($G36&lt;&gt;"",$H36&gt;0),$G36/$H36,30)</f>
      </c>
      <c r="J36" s="14">
        <f>IF(OR($F36="",$I36=""),"",$F36*$I36)</f>
      </c>
      <c r="K36" s="11">
        <f>IF(OR($E36="",$F36=""),"",IF(AND($D36&lt;&gt;"",$F36&gt;$D36),0,MAX(0,$E36-$F36)))</f>
      </c>
    </row>
    <row r="37" spans="1:11" x14ac:dyDescent="0.25">
      <c r="A37" s="10" t="s">
        <v>50</v>
      </c>
      <c r="B37" s="10" t="s">
        <v>28</v>
      </c>
      <c r="C37" s="10"/>
      <c r="D37" s="11">
        <v>3</v>
      </c>
      <c r="E37" s="11">
        <v>5</v>
      </c>
      <c r="F37" s="12"/>
      <c r="G37" s="13"/>
      <c r="H37" s="12"/>
      <c r="I37" s="14">
        <f>IF(AND($G37&lt;&gt;"",$H37&gt;0),$G37/$H37,12)</f>
      </c>
      <c r="J37" s="14">
        <f>IF(OR($F37="",$I37=""),"",$F37*$I37)</f>
      </c>
      <c r="K37" s="11">
        <f>IF(OR($E37="",$F37=""),"",IF(AND($D37&lt;&gt;"",$F37&gt;$D37),0,MAX(0,$E37-$F37)))</f>
      </c>
    </row>
    <row r="38" spans="1:11" x14ac:dyDescent="0.25">
      <c r="A38" s="10" t="s">
        <v>51</v>
      </c>
      <c r="B38" s="10" t="s">
        <v>28</v>
      </c>
      <c r="C38" s="10"/>
      <c r="D38" s="11">
        <v>2</v>
      </c>
      <c r="E38" s="11">
        <v>4</v>
      </c>
      <c r="F38" s="12"/>
      <c r="G38" s="13"/>
      <c r="H38" s="12"/>
      <c r="I38" s="14">
        <f>IF(AND($G38&lt;&gt;"",$H38&gt;0),$G38/$H38,22)</f>
      </c>
      <c r="J38" s="14">
        <f>IF(OR($F38="",$I38=""),"",$F38*$I38)</f>
      </c>
      <c r="K38" s="11">
        <f>IF(OR($E38="",$F38=""),"",IF(AND($D38&lt;&gt;"",$F38&gt;$D38),0,MAX(0,$E38-$F38)))</f>
      </c>
    </row>
    <row r="39" spans="9:10" x14ac:dyDescent="0.25">
      <c r="I39" s="5" t="s">
        <v>38</v>
      </c>
      <c r="J39" s="15">
        <f>SUM(J27:J38)</f>
      </c>
    </row>
    <row r="41" ht="20" customHeight="1" spans="1:11" x14ac:dyDescent="0.25">
      <c r="A41" s="7" t="s">
        <v>52</v>
      </c>
      <c r="B41" s="7"/>
      <c r="C41" s="7"/>
      <c r="D41" s="7"/>
      <c r="E41" s="7"/>
      <c r="F41" s="7"/>
      <c r="G41" s="7"/>
      <c r="H41" s="7"/>
      <c r="I41" s="7"/>
      <c r="J41" s="7"/>
      <c r="K41" s="7"/>
    </row>
    <row r="42" spans="1:11" x14ac:dyDescent="0.25">
      <c r="A42" s="8" t="s">
        <v>7</v>
      </c>
      <c r="B42" s="8" t="s">
        <v>8</v>
      </c>
      <c r="C42" s="8" t="s">
        <v>9</v>
      </c>
      <c r="D42" s="9" t="s">
        <v>10</v>
      </c>
      <c r="E42" s="9" t="s">
        <v>11</v>
      </c>
      <c r="F42" s="9" t="s">
        <v>12</v>
      </c>
      <c r="G42" s="9" t="s">
        <v>13</v>
      </c>
      <c r="H42" s="9" t="s">
        <v>14</v>
      </c>
      <c r="I42" s="9" t="s">
        <v>15</v>
      </c>
      <c r="J42" s="9" t="s">
        <v>16</v>
      </c>
      <c r="K42" s="9" t="s">
        <v>17</v>
      </c>
    </row>
    <row r="43" spans="1:11" x14ac:dyDescent="0.25">
      <c r="A43" s="10" t="s">
        <v>53</v>
      </c>
      <c r="B43" s="10" t="s">
        <v>54</v>
      </c>
      <c r="C43" s="10"/>
      <c r="D43" s="11">
        <v>2</v>
      </c>
      <c r="E43" s="11">
        <v>4</v>
      </c>
      <c r="F43" s="12"/>
      <c r="G43" s="13"/>
      <c r="H43" s="12"/>
      <c r="I43" s="14">
        <f>IF(AND($G43&lt;&gt;"",$H43&gt;0),$G43/$H43,42)</f>
      </c>
      <c r="J43" s="14">
        <f>IF(OR($F43="",$I43=""),"",$F43*$I43)</f>
      </c>
      <c r="K43" s="11">
        <f>IF(OR($E43="",$F43=""),"",IF(AND($D43&lt;&gt;"",$F43&gt;$D43),0,MAX(0,$E43-$F43)))</f>
      </c>
    </row>
    <row r="44" spans="1:11" x14ac:dyDescent="0.25">
      <c r="A44" s="10" t="s">
        <v>55</v>
      </c>
      <c r="B44" s="10" t="s">
        <v>56</v>
      </c>
      <c r="C44" s="10"/>
      <c r="D44" s="11">
        <v>3</v>
      </c>
      <c r="E44" s="11">
        <v>5</v>
      </c>
      <c r="F44" s="12"/>
      <c r="G44" s="13"/>
      <c r="H44" s="12"/>
      <c r="I44" s="14">
        <f>IF(AND($G44&lt;&gt;"",$H44&gt;0),$G44/$H44,38)</f>
      </c>
      <c r="J44" s="14">
        <f>IF(OR($F44="",$I44=""),"",$F44*$I44)</f>
      </c>
      <c r="K44" s="11">
        <f>IF(OR($E44="",$F44=""),"",IF(AND($D44&lt;&gt;"",$F44&gt;$D44),0,MAX(0,$E44-$F44)))</f>
      </c>
    </row>
    <row r="45" spans="1:11" x14ac:dyDescent="0.25">
      <c r="A45" s="10" t="s">
        <v>57</v>
      </c>
      <c r="B45" s="10" t="s">
        <v>28</v>
      </c>
      <c r="C45" s="10"/>
      <c r="D45" s="11">
        <v>2</v>
      </c>
      <c r="E45" s="11">
        <v>3</v>
      </c>
      <c r="F45" s="12"/>
      <c r="G45" s="13"/>
      <c r="H45" s="12"/>
      <c r="I45" s="14">
        <f>IF(AND($G45&lt;&gt;"",$H45&gt;0),$G45/$H45,18)</f>
      </c>
      <c r="J45" s="14">
        <f>IF(OR($F45="",$I45=""),"",$F45*$I45)</f>
      </c>
      <c r="K45" s="11">
        <f>IF(OR($E45="",$F45=""),"",IF(AND($D45&lt;&gt;"",$F45&gt;$D45),0,MAX(0,$E45-$F45)))</f>
      </c>
    </row>
    <row r="46" spans="1:11" x14ac:dyDescent="0.25">
      <c r="A46" s="10" t="s">
        <v>58</v>
      </c>
      <c r="B46" s="10" t="s">
        <v>28</v>
      </c>
      <c r="C46" s="10"/>
      <c r="D46" s="11">
        <v>1</v>
      </c>
      <c r="E46" s="11">
        <v>2</v>
      </c>
      <c r="F46" s="12"/>
      <c r="G46" s="13"/>
      <c r="H46" s="12"/>
      <c r="I46" s="14">
        <f>IF(AND($G46&lt;&gt;"",$H46&gt;0),$G46/$H46,32)</f>
      </c>
      <c r="J46" s="14">
        <f>IF(OR($F46="",$I46=""),"",$F46*$I46)</f>
      </c>
      <c r="K46" s="11">
        <f>IF(OR($E46="",$F46=""),"",IF(AND($D46&lt;&gt;"",$F46&gt;$D46),0,MAX(0,$E46-$F46)))</f>
      </c>
    </row>
    <row r="47" spans="1:11" x14ac:dyDescent="0.25">
      <c r="A47" s="10" t="s">
        <v>59</v>
      </c>
      <c r="B47" s="10" t="s">
        <v>60</v>
      </c>
      <c r="C47" s="10"/>
      <c r="D47" s="11">
        <v>3</v>
      </c>
      <c r="E47" s="11">
        <v>6</v>
      </c>
      <c r="F47" s="12"/>
      <c r="G47" s="13"/>
      <c r="H47" s="12"/>
      <c r="I47" s="14">
        <f>IF(AND($G47&lt;&gt;"",$H47&gt;0),$G47/$H47,4.2)</f>
      </c>
      <c r="J47" s="14">
        <f>IF(OR($F47="",$I47=""),"",$F47*$I47)</f>
      </c>
      <c r="K47" s="11">
        <f>IF(OR($E47="",$F47=""),"",IF(AND($D47&lt;&gt;"",$F47&gt;$D47),0,MAX(0,$E47-$F47)))</f>
      </c>
    </row>
    <row r="48" spans="1:11" x14ac:dyDescent="0.25">
      <c r="A48" s="10" t="s">
        <v>61</v>
      </c>
      <c r="B48" s="10" t="s">
        <v>62</v>
      </c>
      <c r="C48" s="10"/>
      <c r="D48" s="11">
        <v>6</v>
      </c>
      <c r="E48" s="11">
        <v>12</v>
      </c>
      <c r="F48" s="12"/>
      <c r="G48" s="13"/>
      <c r="H48" s="12"/>
      <c r="I48" s="14">
        <f>IF(AND($G48&lt;&gt;"",$H48&gt;0),$G48/$H48,4.25)</f>
      </c>
      <c r="J48" s="14">
        <f>IF(OR($F48="",$I48=""),"",$F48*$I48)</f>
      </c>
      <c r="K48" s="11">
        <f>IF(OR($E48="",$F48=""),"",IF(AND($D48&lt;&gt;"",$F48&gt;$D48),0,MAX(0,$E48-$F48)))</f>
      </c>
    </row>
    <row r="49" spans="1:11" x14ac:dyDescent="0.25">
      <c r="A49" s="10" t="s">
        <v>63</v>
      </c>
      <c r="B49" s="10" t="s">
        <v>26</v>
      </c>
      <c r="C49" s="10"/>
      <c r="D49" s="11">
        <v>1</v>
      </c>
      <c r="E49" s="11">
        <v>2</v>
      </c>
      <c r="F49" s="12"/>
      <c r="G49" s="13"/>
      <c r="H49" s="12"/>
      <c r="I49" s="14">
        <f>IF(AND($G49&lt;&gt;"",$H49&gt;0),$G49/$H49,22)</f>
      </c>
      <c r="J49" s="14">
        <f>IF(OR($F49="",$I49=""),"",$F49*$I49)</f>
      </c>
      <c r="K49" s="11">
        <f>IF(OR($E49="",$F49=""),"",IF(AND($D49&lt;&gt;"",$F49&gt;$D49),0,MAX(0,$E49-$F49)))</f>
      </c>
    </row>
    <row r="50" spans="1:11" x14ac:dyDescent="0.25">
      <c r="A50" s="10" t="s">
        <v>64</v>
      </c>
      <c r="B50" s="10" t="s">
        <v>28</v>
      </c>
      <c r="C50" s="10"/>
      <c r="D50" s="11">
        <v>2</v>
      </c>
      <c r="E50" s="11">
        <v>3</v>
      </c>
      <c r="F50" s="12"/>
      <c r="G50" s="13"/>
      <c r="H50" s="12"/>
      <c r="I50" s="14">
        <f>IF(AND($G50&lt;&gt;"",$H50&gt;0),$G50/$H50,21)</f>
      </c>
      <c r="J50" s="14">
        <f>IF(OR($F50="",$I50=""),"",$F50*$I50)</f>
      </c>
      <c r="K50" s="11">
        <f>IF(OR($E50="",$F50=""),"",IF(AND($D50&lt;&gt;"",$F50&gt;$D50),0,MAX(0,$E50-$F50)))</f>
      </c>
    </row>
    <row r="51" spans="1:11" x14ac:dyDescent="0.25">
      <c r="A51" s="10" t="s">
        <v>65</v>
      </c>
      <c r="B51" s="10" t="s">
        <v>66</v>
      </c>
      <c r="C51" s="10"/>
      <c r="D51" s="11">
        <v>2</v>
      </c>
      <c r="E51" s="11">
        <v>3</v>
      </c>
      <c r="F51" s="12"/>
      <c r="G51" s="13"/>
      <c r="H51" s="12"/>
      <c r="I51" s="14">
        <f>IF(AND($G51&lt;&gt;"",$H51&gt;0),$G51/$H51,9.5)</f>
      </c>
      <c r="J51" s="14">
        <f>IF(OR($F51="",$I51=""),"",$F51*$I51)</f>
      </c>
      <c r="K51" s="11">
        <f>IF(OR($E51="",$F51=""),"",IF(AND($D51&lt;&gt;"",$F51&gt;$D51),0,MAX(0,$E51-$F51)))</f>
      </c>
    </row>
    <row r="52" spans="1:11" x14ac:dyDescent="0.25">
      <c r="A52" s="10" t="s">
        <v>67</v>
      </c>
      <c r="B52" s="10" t="s">
        <v>28</v>
      </c>
      <c r="C52" s="10"/>
      <c r="D52" s="11">
        <v>3</v>
      </c>
      <c r="E52" s="11">
        <v>6</v>
      </c>
      <c r="F52" s="12"/>
      <c r="G52" s="13"/>
      <c r="H52" s="12"/>
      <c r="I52" s="14">
        <f>IF(AND($G52&lt;&gt;"",$H52&gt;0),$G52/$H52,46)</f>
      </c>
      <c r="J52" s="14">
        <f>IF(OR($F52="",$I52=""),"",$F52*$I52)</f>
      </c>
      <c r="K52" s="11">
        <f>IF(OR($E52="",$F52=""),"",IF(AND($D52&lt;&gt;"",$F52&gt;$D52),0,MAX(0,$E52-$F52)))</f>
      </c>
    </row>
    <row r="53" spans="1:11" x14ac:dyDescent="0.25">
      <c r="A53" s="10" t="s">
        <v>68</v>
      </c>
      <c r="B53" s="10" t="s">
        <v>69</v>
      </c>
      <c r="C53" s="10"/>
      <c r="D53" s="11">
        <v>2</v>
      </c>
      <c r="E53" s="11">
        <v>4</v>
      </c>
      <c r="F53" s="12"/>
      <c r="G53" s="13"/>
      <c r="H53" s="12"/>
      <c r="I53" s="14">
        <f>IF(AND($G53&lt;&gt;"",$H53&gt;0),$G53/$H53,9)</f>
      </c>
      <c r="J53" s="14">
        <f>IF(OR($F53="",$I53=""),"",$F53*$I53)</f>
      </c>
      <c r="K53" s="11">
        <f>IF(OR($E53="",$F53=""),"",IF(AND($D53&lt;&gt;"",$F53&gt;$D53),0,MAX(0,$E53-$F53)))</f>
      </c>
    </row>
    <row r="54" spans="1:11" x14ac:dyDescent="0.25">
      <c r="A54" s="10" t="s">
        <v>70</v>
      </c>
      <c r="B54" s="10" t="s">
        <v>31</v>
      </c>
      <c r="C54" s="10"/>
      <c r="D54" s="11">
        <v>1</v>
      </c>
      <c r="E54" s="11">
        <v>2</v>
      </c>
      <c r="F54" s="12"/>
      <c r="G54" s="13"/>
      <c r="H54" s="12"/>
      <c r="I54" s="14">
        <f>IF(AND($G54&lt;&gt;"",$H54&gt;0),$G54/$H54,22)</f>
      </c>
      <c r="J54" s="14">
        <f>IF(OR($F54="",$I54=""),"",$F54*$I54)</f>
      </c>
      <c r="K54" s="11">
        <f>IF(OR($E54="",$F54=""),"",IF(AND($D54&lt;&gt;"",$F54&gt;$D54),0,MAX(0,$E54-$F54)))</f>
      </c>
    </row>
    <row r="55" spans="1:11" x14ac:dyDescent="0.25">
      <c r="A55" s="10" t="s">
        <v>71</v>
      </c>
      <c r="B55" s="10" t="s">
        <v>72</v>
      </c>
      <c r="C55" s="10"/>
      <c r="D55" s="11">
        <v>4</v>
      </c>
      <c r="E55" s="11">
        <v>8</v>
      </c>
      <c r="F55" s="12"/>
      <c r="G55" s="13"/>
      <c r="H55" s="12"/>
      <c r="I55" s="14">
        <f>IF(AND($G55&lt;&gt;"",$H55&gt;0),$G55/$H55,3.5)</f>
      </c>
      <c r="J55" s="14">
        <f>IF(OR($F55="",$I55=""),"",$F55*$I55)</f>
      </c>
      <c r="K55" s="11">
        <f>IF(OR($E55="",$F55=""),"",IF(AND($D55&lt;&gt;"",$F55&gt;$D55),0,MAX(0,$E55-$F55)))</f>
      </c>
    </row>
    <row r="56" spans="1:11" x14ac:dyDescent="0.25">
      <c r="A56" s="10" t="s">
        <v>73</v>
      </c>
      <c r="B56" s="10" t="s">
        <v>69</v>
      </c>
      <c r="C56" s="10"/>
      <c r="D56" s="11">
        <v>1</v>
      </c>
      <c r="E56" s="11">
        <v>2</v>
      </c>
      <c r="F56" s="12"/>
      <c r="G56" s="13"/>
      <c r="H56" s="12"/>
      <c r="I56" s="14">
        <f>IF(AND($G56&lt;&gt;"",$H56&gt;0),$G56/$H56,24)</f>
      </c>
      <c r="J56" s="14">
        <f>IF(OR($F56="",$I56=""),"",$F56*$I56)</f>
      </c>
      <c r="K56" s="11">
        <f>IF(OR($E56="",$F56=""),"",IF(AND($D56&lt;&gt;"",$F56&gt;$D56),0,MAX(0,$E56-$F56)))</f>
      </c>
    </row>
    <row r="57" spans="1:11" x14ac:dyDescent="0.25">
      <c r="A57" s="10" t="s">
        <v>74</v>
      </c>
      <c r="B57" s="10" t="s">
        <v>72</v>
      </c>
      <c r="C57" s="10"/>
      <c r="D57" s="11">
        <v>1</v>
      </c>
      <c r="E57" s="11">
        <v>1</v>
      </c>
      <c r="F57" s="12"/>
      <c r="G57" s="13"/>
      <c r="H57" s="12"/>
      <c r="I57" s="14">
        <f>IF(AND($G57&lt;&gt;"",$H57&gt;0),$G57/$H57,28)</f>
      </c>
      <c r="J57" s="14">
        <f>IF(OR($F57="",$I57=""),"",$F57*$I57)</f>
      </c>
      <c r="K57" s="11">
        <f>IF(OR($E57="",$F57=""),"",IF(AND($D57&lt;&gt;"",$F57&gt;$D57),0,MAX(0,$E57-$F57)))</f>
      </c>
    </row>
    <row r="58" spans="1:11" x14ac:dyDescent="0.25">
      <c r="A58" s="10" t="s">
        <v>75</v>
      </c>
      <c r="B58" s="10" t="s">
        <v>28</v>
      </c>
      <c r="C58" s="10"/>
      <c r="D58" s="11">
        <v>1</v>
      </c>
      <c r="E58" s="11">
        <v>2</v>
      </c>
      <c r="F58" s="12"/>
      <c r="G58" s="13"/>
      <c r="H58" s="12"/>
      <c r="I58" s="14">
        <f>IF(AND($G58&lt;&gt;"",$H58&gt;0),$G58/$H58,8)</f>
      </c>
      <c r="J58" s="14">
        <f>IF(OR($F58="",$I58=""),"",$F58*$I58)</f>
      </c>
      <c r="K58" s="11">
        <f>IF(OR($E58="",$F58=""),"",IF(AND($D58&lt;&gt;"",$F58&gt;$D58),0,MAX(0,$E58-$F58)))</f>
      </c>
    </row>
    <row r="59" spans="9:10" x14ac:dyDescent="0.25">
      <c r="I59" s="5" t="s">
        <v>38</v>
      </c>
      <c r="J59" s="15">
        <f>SUM(J43:J58)</f>
      </c>
    </row>
    <row r="61" ht="20" customHeight="1" spans="1:11" x14ac:dyDescent="0.25">
      <c r="A61" s="7" t="s">
        <v>76</v>
      </c>
      <c r="B61" s="7"/>
      <c r="C61" s="7"/>
      <c r="D61" s="7"/>
      <c r="E61" s="7"/>
      <c r="F61" s="7"/>
      <c r="G61" s="7"/>
      <c r="H61" s="7"/>
      <c r="I61" s="7"/>
      <c r="J61" s="7"/>
      <c r="K61" s="7"/>
    </row>
    <row r="62" spans="1:11" x14ac:dyDescent="0.25">
      <c r="A62" s="8" t="s">
        <v>7</v>
      </c>
      <c r="B62" s="8" t="s">
        <v>8</v>
      </c>
      <c r="C62" s="8" t="s">
        <v>9</v>
      </c>
      <c r="D62" s="9" t="s">
        <v>10</v>
      </c>
      <c r="E62" s="9" t="s">
        <v>11</v>
      </c>
      <c r="F62" s="9" t="s">
        <v>12</v>
      </c>
      <c r="G62" s="9" t="s">
        <v>13</v>
      </c>
      <c r="H62" s="9" t="s">
        <v>14</v>
      </c>
      <c r="I62" s="9" t="s">
        <v>15</v>
      </c>
      <c r="J62" s="9" t="s">
        <v>16</v>
      </c>
      <c r="K62" s="9" t="s">
        <v>17</v>
      </c>
    </row>
    <row r="63" spans="1:11" x14ac:dyDescent="0.25">
      <c r="A63" s="10" t="s">
        <v>77</v>
      </c>
      <c r="B63" s="10" t="s">
        <v>28</v>
      </c>
      <c r="C63" s="10"/>
      <c r="D63" s="11">
        <v>1</v>
      </c>
      <c r="E63" s="11">
        <v>2</v>
      </c>
      <c r="F63" s="12"/>
      <c r="G63" s="13"/>
      <c r="H63" s="12"/>
      <c r="I63" s="14">
        <f>IF(AND($G63&lt;&gt;"",$H63&gt;0),$G63/$H63,22)</f>
      </c>
      <c r="J63" s="14">
        <f>IF(OR($F63="",$I63=""),"",$F63*$I63)</f>
      </c>
      <c r="K63" s="11">
        <f>IF(OR($E63="",$F63=""),"",IF(AND($D63&lt;&gt;"",$F63&gt;$D63),0,MAX(0,$E63-$F63)))</f>
      </c>
    </row>
    <row r="64" spans="1:11" x14ac:dyDescent="0.25">
      <c r="A64" s="10" t="s">
        <v>78</v>
      </c>
      <c r="B64" s="10" t="s">
        <v>26</v>
      </c>
      <c r="C64" s="10"/>
      <c r="D64" s="11">
        <v>2</v>
      </c>
      <c r="E64" s="11">
        <v>3</v>
      </c>
      <c r="F64" s="12"/>
      <c r="G64" s="13"/>
      <c r="H64" s="12"/>
      <c r="I64" s="14">
        <f>IF(AND($G64&lt;&gt;"",$H64&gt;0),$G64/$H64,32)</f>
      </c>
      <c r="J64" s="14">
        <f>IF(OR($F64="",$I64=""),"",$F64*$I64)</f>
      </c>
      <c r="K64" s="11">
        <f>IF(OR($E64="",$F64=""),"",IF(AND($D64&lt;&gt;"",$F64&gt;$D64),0,MAX(0,$E64-$F64)))</f>
      </c>
    </row>
    <row r="65" spans="1:11" x14ac:dyDescent="0.25">
      <c r="A65" s="10" t="s">
        <v>79</v>
      </c>
      <c r="B65" s="10" t="s">
        <v>26</v>
      </c>
      <c r="C65" s="10"/>
      <c r="D65" s="11">
        <v>2</v>
      </c>
      <c r="E65" s="11">
        <v>3</v>
      </c>
      <c r="F65" s="12"/>
      <c r="G65" s="13"/>
      <c r="H65" s="12"/>
      <c r="I65" s="14">
        <f>IF(AND($G65&lt;&gt;"",$H65&gt;0),$G65/$H65,28.5)</f>
      </c>
      <c r="J65" s="14">
        <f>IF(OR($F65="",$I65=""),"",$F65*$I65)</f>
      </c>
      <c r="K65" s="11">
        <f>IF(OR($E65="",$F65=""),"",IF(AND($D65&lt;&gt;"",$F65&gt;$D65),0,MAX(0,$E65-$F65)))</f>
      </c>
    </row>
    <row r="66" spans="1:11" x14ac:dyDescent="0.25">
      <c r="A66" s="10" t="s">
        <v>80</v>
      </c>
      <c r="B66" s="10" t="s">
        <v>26</v>
      </c>
      <c r="C66" s="10"/>
      <c r="D66" s="11">
        <v>1</v>
      </c>
      <c r="E66" s="11">
        <v>2</v>
      </c>
      <c r="F66" s="12"/>
      <c r="G66" s="13"/>
      <c r="H66" s="12"/>
      <c r="I66" s="14">
        <f>IF(AND($G66&lt;&gt;"",$H66&gt;0),$G66/$H66,55)</f>
      </c>
      <c r="J66" s="14">
        <f>IF(OR($F66="",$I66=""),"",$F66*$I66)</f>
      </c>
      <c r="K66" s="11">
        <f>IF(OR($E66="",$F66=""),"",IF(AND($D66&lt;&gt;"",$F66&gt;$D66),0,MAX(0,$E66-$F66)))</f>
      </c>
    </row>
    <row r="67" spans="1:11" x14ac:dyDescent="0.25">
      <c r="A67" s="10" t="s">
        <v>81</v>
      </c>
      <c r="B67" s="10" t="s">
        <v>26</v>
      </c>
      <c r="C67" s="10"/>
      <c r="D67" s="11">
        <v>1</v>
      </c>
      <c r="E67" s="11">
        <v>1</v>
      </c>
      <c r="F67" s="12"/>
      <c r="G67" s="13"/>
      <c r="H67" s="12"/>
      <c r="I67" s="14">
        <f>IF(AND($G67&lt;&gt;"",$H67&gt;0),$G67/$H67,42)</f>
      </c>
      <c r="J67" s="14">
        <f>IF(OR($F67="",$I67=""),"",$F67*$I67)</f>
      </c>
      <c r="K67" s="11">
        <f>IF(OR($E67="",$F67=""),"",IF(AND($D67&lt;&gt;"",$F67&gt;$D67),0,MAX(0,$E67-$F67)))</f>
      </c>
    </row>
    <row r="68" spans="1:11" x14ac:dyDescent="0.25">
      <c r="A68" s="10" t="s">
        <v>82</v>
      </c>
      <c r="B68" s="10" t="s">
        <v>26</v>
      </c>
      <c r="C68" s="10"/>
      <c r="D68" s="11">
        <v>1</v>
      </c>
      <c r="E68" s="11">
        <v>1</v>
      </c>
      <c r="F68" s="12"/>
      <c r="G68" s="13"/>
      <c r="H68" s="12"/>
      <c r="I68" s="14">
        <f>IF(AND($G68&lt;&gt;"",$H68&gt;0),$G68/$H68,38)</f>
      </c>
      <c r="J68" s="14">
        <f>IF(OR($F68="",$I68=""),"",$F68*$I68)</f>
      </c>
      <c r="K68" s="11">
        <f>IF(OR($E68="",$F68=""),"",IF(AND($D68&lt;&gt;"",$F68&gt;$D68),0,MAX(0,$E68-$F68)))</f>
      </c>
    </row>
    <row r="69" spans="1:11" x14ac:dyDescent="0.25">
      <c r="A69" s="10" t="s">
        <v>83</v>
      </c>
      <c r="B69" s="10" t="s">
        <v>28</v>
      </c>
      <c r="C69" s="10"/>
      <c r="D69" s="11">
        <v>2</v>
      </c>
      <c r="E69" s="11">
        <v>3</v>
      </c>
      <c r="F69" s="12"/>
      <c r="G69" s="13"/>
      <c r="H69" s="12"/>
      <c r="I69" s="14">
        <f>IF(AND($G69&lt;&gt;"",$H69&gt;0),$G69/$H69,18)</f>
      </c>
      <c r="J69" s="14">
        <f>IF(OR($F69="",$I69=""),"",$F69*$I69)</f>
      </c>
      <c r="K69" s="11">
        <f>IF(OR($E69="",$F69=""),"",IF(AND($D69&lt;&gt;"",$F69&gt;$D69),0,MAX(0,$E69-$F69)))</f>
      </c>
    </row>
    <row r="70" spans="1:11" x14ac:dyDescent="0.25">
      <c r="A70" s="10" t="s">
        <v>84</v>
      </c>
      <c r="B70" s="10" t="s">
        <v>26</v>
      </c>
      <c r="C70" s="10"/>
      <c r="D70" s="11">
        <v>1</v>
      </c>
      <c r="E70" s="11">
        <v>2</v>
      </c>
      <c r="F70" s="12"/>
      <c r="G70" s="13"/>
      <c r="H70" s="12"/>
      <c r="I70" s="14">
        <f>IF(AND($G70&lt;&gt;"",$H70&gt;0),$G70/$H70,30)</f>
      </c>
      <c r="J70" s="14">
        <f>IF(OR($F70="",$I70=""),"",$F70*$I70)</f>
      </c>
      <c r="K70" s="11">
        <f>IF(OR($E70="",$F70=""),"",IF(AND($D70&lt;&gt;"",$F70&gt;$D70),0,MAX(0,$E70-$F70)))</f>
      </c>
    </row>
    <row r="71" spans="1:11" x14ac:dyDescent="0.25">
      <c r="A71" s="10" t="s">
        <v>85</v>
      </c>
      <c r="B71" s="10" t="s">
        <v>31</v>
      </c>
      <c r="C71" s="10"/>
      <c r="D71" s="11">
        <v>2</v>
      </c>
      <c r="E71" s="11">
        <v>3</v>
      </c>
      <c r="F71" s="12"/>
      <c r="G71" s="13"/>
      <c r="H71" s="12"/>
      <c r="I71" s="14">
        <f>IF(AND($G71&lt;&gt;"",$H71&gt;0),$G71/$H71,16)</f>
      </c>
      <c r="J71" s="14">
        <f>IF(OR($F71="",$I71=""),"",$F71*$I71)</f>
      </c>
      <c r="K71" s="11">
        <f>IF(OR($E71="",$F71=""),"",IF(AND($D71&lt;&gt;"",$F71&gt;$D71),0,MAX(0,$E71-$F71)))</f>
      </c>
    </row>
    <row r="72" spans="1:11" x14ac:dyDescent="0.25">
      <c r="A72" s="10" t="s">
        <v>86</v>
      </c>
      <c r="B72" s="10" t="s">
        <v>26</v>
      </c>
      <c r="C72" s="10"/>
      <c r="D72" s="11">
        <v>2</v>
      </c>
      <c r="E72" s="11">
        <v>4</v>
      </c>
      <c r="F72" s="12"/>
      <c r="G72" s="13"/>
      <c r="H72" s="12"/>
      <c r="I72" s="14">
        <f>IF(AND($G72&lt;&gt;"",$H72&gt;0),$G72/$H72,18)</f>
      </c>
      <c r="J72" s="14">
        <f>IF(OR($F72="",$I72=""),"",$F72*$I72)</f>
      </c>
      <c r="K72" s="11">
        <f>IF(OR($E72="",$F72=""),"",IF(AND($D72&lt;&gt;"",$F72&gt;$D72),0,MAX(0,$E72-$F72)))</f>
      </c>
    </row>
    <row r="73" spans="1:11" x14ac:dyDescent="0.25">
      <c r="A73" s="10" t="s">
        <v>87</v>
      </c>
      <c r="B73" s="10" t="s">
        <v>28</v>
      </c>
      <c r="C73" s="10"/>
      <c r="D73" s="11">
        <v>1</v>
      </c>
      <c r="E73" s="11">
        <v>2</v>
      </c>
      <c r="F73" s="12"/>
      <c r="G73" s="13"/>
      <c r="H73" s="12"/>
      <c r="I73" s="14">
        <f>IF(AND($G73&lt;&gt;"",$H73&gt;0),$G73/$H73,16)</f>
      </c>
      <c r="J73" s="14">
        <f>IF(OR($F73="",$I73=""),"",$F73*$I73)</f>
      </c>
      <c r="K73" s="11">
        <f>IF(OR($E73="",$F73=""),"",IF(AND($D73&lt;&gt;"",$F73&gt;$D73),0,MAX(0,$E73-$F73)))</f>
      </c>
    </row>
    <row r="74" spans="1:11" x14ac:dyDescent="0.25">
      <c r="A74" s="10" t="s">
        <v>88</v>
      </c>
      <c r="B74" s="10" t="s">
        <v>26</v>
      </c>
      <c r="C74" s="10"/>
      <c r="D74" s="11">
        <v>1</v>
      </c>
      <c r="E74" s="11">
        <v>2</v>
      </c>
      <c r="F74" s="12"/>
      <c r="G74" s="13"/>
      <c r="H74" s="12"/>
      <c r="I74" s="14">
        <f>IF(AND($G74&lt;&gt;"",$H74&gt;0),$G74/$H74,24)</f>
      </c>
      <c r="J74" s="14">
        <f>IF(OR($F74="",$I74=""),"",$F74*$I74)</f>
      </c>
      <c r="K74" s="11">
        <f>IF(OR($E74="",$F74=""),"",IF(AND($D74&lt;&gt;"",$F74&gt;$D74),0,MAX(0,$E74-$F74)))</f>
      </c>
    </row>
    <row r="75" spans="1:11" x14ac:dyDescent="0.25">
      <c r="A75" s="10" t="s">
        <v>89</v>
      </c>
      <c r="B75" s="10" t="s">
        <v>26</v>
      </c>
      <c r="C75" s="10"/>
      <c r="D75" s="11">
        <v>1</v>
      </c>
      <c r="E75" s="11">
        <v>2</v>
      </c>
      <c r="F75" s="12"/>
      <c r="G75" s="13"/>
      <c r="H75" s="12"/>
      <c r="I75" s="14">
        <f>IF(AND($G75&lt;&gt;"",$H75&gt;0),$G75/$H75,20)</f>
      </c>
      <c r="J75" s="14">
        <f>IF(OR($F75="",$I75=""),"",$F75*$I75)</f>
      </c>
      <c r="K75" s="11">
        <f>IF(OR($E75="",$F75=""),"",IF(AND($D75&lt;&gt;"",$F75&gt;$D75),0,MAX(0,$E75-$F75)))</f>
      </c>
    </row>
    <row r="76" spans="1:11" x14ac:dyDescent="0.25">
      <c r="A76" s="10" t="s">
        <v>90</v>
      </c>
      <c r="B76" s="10" t="s">
        <v>26</v>
      </c>
      <c r="C76" s="10"/>
      <c r="D76" s="11">
        <v>1</v>
      </c>
      <c r="E76" s="11">
        <v>2</v>
      </c>
      <c r="F76" s="12"/>
      <c r="G76" s="13"/>
      <c r="H76" s="12"/>
      <c r="I76" s="14">
        <f>IF(AND($G76&lt;&gt;"",$H76&gt;0),$G76/$H76,28)</f>
      </c>
      <c r="J76" s="14">
        <f>IF(OR($F76="",$I76=""),"",$F76*$I76)</f>
      </c>
      <c r="K76" s="11">
        <f>IF(OR($E76="",$F76=""),"",IF(AND($D76&lt;&gt;"",$F76&gt;$D76),0,MAX(0,$E76-$F76)))</f>
      </c>
    </row>
    <row r="77" spans="9:10" x14ac:dyDescent="0.25">
      <c r="I77" s="5" t="s">
        <v>38</v>
      </c>
      <c r="J77" s="15">
        <f>SUM(J63:J76)</f>
      </c>
    </row>
    <row r="79" ht="20" customHeight="1" spans="1:11" x14ac:dyDescent="0.25">
      <c r="A79" s="7" t="s">
        <v>91</v>
      </c>
      <c r="B79" s="7"/>
      <c r="C79" s="7"/>
      <c r="D79" s="7"/>
      <c r="E79" s="7"/>
      <c r="F79" s="7"/>
      <c r="G79" s="7"/>
      <c r="H79" s="7"/>
      <c r="I79" s="7"/>
      <c r="J79" s="7"/>
      <c r="K79" s="7"/>
    </row>
    <row r="80" spans="1:11" x14ac:dyDescent="0.25">
      <c r="A80" s="8" t="s">
        <v>7</v>
      </c>
      <c r="B80" s="8" t="s">
        <v>8</v>
      </c>
      <c r="C80" s="8" t="s">
        <v>9</v>
      </c>
      <c r="D80" s="9" t="s">
        <v>10</v>
      </c>
      <c r="E80" s="9" t="s">
        <v>11</v>
      </c>
      <c r="F80" s="9" t="s">
        <v>12</v>
      </c>
      <c r="G80" s="9" t="s">
        <v>13</v>
      </c>
      <c r="H80" s="9" t="s">
        <v>14</v>
      </c>
      <c r="I80" s="9" t="s">
        <v>15</v>
      </c>
      <c r="J80" s="9" t="s">
        <v>16</v>
      </c>
      <c r="K80" s="9" t="s">
        <v>17</v>
      </c>
    </row>
    <row r="81" spans="1:11" x14ac:dyDescent="0.25">
      <c r="A81" s="10" t="s">
        <v>92</v>
      </c>
      <c r="B81" s="10" t="s">
        <v>72</v>
      </c>
      <c r="C81" s="10"/>
      <c r="D81" s="11">
        <v>6</v>
      </c>
      <c r="E81" s="11">
        <v>12</v>
      </c>
      <c r="F81" s="12"/>
      <c r="G81" s="13"/>
      <c r="H81" s="12"/>
      <c r="I81" s="14">
        <f>IF(AND($G81&lt;&gt;"",$H81&gt;0),$G81/$H81,11.5)</f>
      </c>
      <c r="J81" s="14">
        <f>IF(OR($F81="",$I81=""),"",$F81*$I81)</f>
      </c>
      <c r="K81" s="11">
        <f>IF(OR($E81="",$F81=""),"",IF(AND($D81&lt;&gt;"",$F81&gt;$D81),0,MAX(0,$E81-$F81)))</f>
      </c>
    </row>
    <row r="82" spans="1:11" x14ac:dyDescent="0.25">
      <c r="A82" s="10" t="s">
        <v>93</v>
      </c>
      <c r="B82" s="10" t="s">
        <v>72</v>
      </c>
      <c r="C82" s="10"/>
      <c r="D82" s="11">
        <v>4</v>
      </c>
      <c r="E82" s="11">
        <v>8</v>
      </c>
      <c r="F82" s="12"/>
      <c r="G82" s="13"/>
      <c r="H82" s="12"/>
      <c r="I82" s="14">
        <f>IF(AND($G82&lt;&gt;"",$H82&gt;0),$G82/$H82,13)</f>
      </c>
      <c r="J82" s="14">
        <f>IF(OR($F82="",$I82=""),"",$F82*$I82)</f>
      </c>
      <c r="K82" s="11">
        <f>IF(OR($E82="",$F82=""),"",IF(AND($D82&lt;&gt;"",$F82&gt;$D82),0,MAX(0,$E82-$F82)))</f>
      </c>
    </row>
    <row r="83" spans="1:11" x14ac:dyDescent="0.25">
      <c r="A83" s="10" t="s">
        <v>94</v>
      </c>
      <c r="B83" s="10" t="s">
        <v>72</v>
      </c>
      <c r="C83" s="10"/>
      <c r="D83" s="11">
        <v>3</v>
      </c>
      <c r="E83" s="11">
        <v>6</v>
      </c>
      <c r="F83" s="12"/>
      <c r="G83" s="13"/>
      <c r="H83" s="12"/>
      <c r="I83" s="14">
        <f>IF(AND($G83&lt;&gt;"",$H83&gt;0),$G83/$H83,15)</f>
      </c>
      <c r="J83" s="14">
        <f>IF(OR($F83="",$I83=""),"",$F83*$I83)</f>
      </c>
      <c r="K83" s="11">
        <f>IF(OR($E83="",$F83=""),"",IF(AND($D83&lt;&gt;"",$F83&gt;$D83),0,MAX(0,$E83-$F83)))</f>
      </c>
    </row>
    <row r="84" spans="1:11" x14ac:dyDescent="0.25">
      <c r="A84" s="10" t="s">
        <v>95</v>
      </c>
      <c r="B84" s="10" t="s">
        <v>72</v>
      </c>
      <c r="C84" s="10"/>
      <c r="D84" s="11">
        <v>3</v>
      </c>
      <c r="E84" s="11">
        <v>6</v>
      </c>
      <c r="F84" s="12"/>
      <c r="G84" s="13"/>
      <c r="H84" s="12"/>
      <c r="I84" s="14">
        <f>IF(AND($G84&lt;&gt;"",$H84&gt;0),$G84/$H84,13.5)</f>
      </c>
      <c r="J84" s="14">
        <f>IF(OR($F84="",$I84=""),"",$F84*$I84)</f>
      </c>
      <c r="K84" s="11">
        <f>IF(OR($E84="",$F84=""),"",IF(AND($D84&lt;&gt;"",$F84&gt;$D84),0,MAX(0,$E84-$F84)))</f>
      </c>
    </row>
    <row r="85" spans="1:11" x14ac:dyDescent="0.25">
      <c r="A85" s="10" t="s">
        <v>96</v>
      </c>
      <c r="B85" s="10" t="s">
        <v>72</v>
      </c>
      <c r="C85" s="10"/>
      <c r="D85" s="11">
        <v>3</v>
      </c>
      <c r="E85" s="11">
        <v>6</v>
      </c>
      <c r="F85" s="12"/>
      <c r="G85" s="13"/>
      <c r="H85" s="12"/>
      <c r="I85" s="14">
        <f>IF(AND($G85&lt;&gt;"",$H85&gt;0),$G85/$H85,12)</f>
      </c>
      <c r="J85" s="14">
        <f>IF(OR($F85="",$I85=""),"",$F85*$I85)</f>
      </c>
      <c r="K85" s="11">
        <f>IF(OR($E85="",$F85=""),"",IF(AND($D85&lt;&gt;"",$F85&gt;$D85),0,MAX(0,$E85-$F85)))</f>
      </c>
    </row>
    <row r="86" spans="1:11" x14ac:dyDescent="0.25">
      <c r="A86" s="10" t="s">
        <v>97</v>
      </c>
      <c r="B86" s="10" t="s">
        <v>72</v>
      </c>
      <c r="C86" s="10"/>
      <c r="D86" s="11">
        <v>9</v>
      </c>
      <c r="E86" s="11">
        <v>18</v>
      </c>
      <c r="F86" s="12"/>
      <c r="G86" s="13"/>
      <c r="H86" s="12"/>
      <c r="I86" s="14">
        <f>IF(AND($G86&lt;&gt;"",$H86&gt;0),$G86/$H86,8.75)</f>
      </c>
      <c r="J86" s="14">
        <f>IF(OR($F86="",$I86=""),"",$F86*$I86)</f>
      </c>
      <c r="K86" s="11">
        <f>IF(OR($E86="",$F86=""),"",IF(AND($D86&lt;&gt;"",$F86&gt;$D86),0,MAX(0,$E86-$F86)))</f>
      </c>
    </row>
    <row r="87" spans="1:11" x14ac:dyDescent="0.25">
      <c r="A87" s="10" t="s">
        <v>98</v>
      </c>
      <c r="B87" s="10" t="s">
        <v>72</v>
      </c>
      <c r="C87" s="10"/>
      <c r="D87" s="11">
        <v>9</v>
      </c>
      <c r="E87" s="11">
        <v>18</v>
      </c>
      <c r="F87" s="12"/>
      <c r="G87" s="13"/>
      <c r="H87" s="12"/>
      <c r="I87" s="14">
        <f>IF(AND($G87&lt;&gt;"",$H87&gt;0),$G87/$H87,8.5)</f>
      </c>
      <c r="J87" s="14">
        <f>IF(OR($F87="",$I87=""),"",$F87*$I87)</f>
      </c>
      <c r="K87" s="11">
        <f>IF(OR($E87="",$F87=""),"",IF(AND($D87&lt;&gt;"",$F87&gt;$D87),0,MAX(0,$E87-$F87)))</f>
      </c>
    </row>
    <row r="88" spans="1:11" x14ac:dyDescent="0.25">
      <c r="A88" s="10" t="s">
        <v>99</v>
      </c>
      <c r="B88" s="10" t="s">
        <v>100</v>
      </c>
      <c r="C88" s="10"/>
      <c r="D88" s="11">
        <v>2</v>
      </c>
      <c r="E88" s="11">
        <v>3</v>
      </c>
      <c r="F88" s="12"/>
      <c r="G88" s="13"/>
      <c r="H88" s="12"/>
      <c r="I88" s="14">
        <f>IF(AND($G88&lt;&gt;"",$H88&gt;0),$G88/$H88,130)</f>
      </c>
      <c r="J88" s="14">
        <f>IF(OR($F88="",$I88=""),"",$F88*$I88)</f>
      </c>
      <c r="K88" s="11">
        <f>IF(OR($E88="",$F88=""),"",IF(AND($D88&lt;&gt;"",$F88&gt;$D88),0,MAX(0,$E88-$F88)))</f>
      </c>
    </row>
    <row r="89" spans="1:11" x14ac:dyDescent="0.25">
      <c r="A89" s="10" t="s">
        <v>101</v>
      </c>
      <c r="B89" s="10" t="s">
        <v>26</v>
      </c>
      <c r="C89" s="10"/>
      <c r="D89" s="11">
        <v>2</v>
      </c>
      <c r="E89" s="11">
        <v>4</v>
      </c>
      <c r="F89" s="12"/>
      <c r="G89" s="13"/>
      <c r="H89" s="12"/>
      <c r="I89" s="14">
        <f>IF(AND($G89&lt;&gt;"",$H89&gt;0),$G89/$H89,26)</f>
      </c>
      <c r="J89" s="14">
        <f>IF(OR($F89="",$I89=""),"",$F89*$I89)</f>
      </c>
      <c r="K89" s="11">
        <f>IF(OR($E89="",$F89=""),"",IF(AND($D89&lt;&gt;"",$F89&gt;$D89),0,MAX(0,$E89-$F89)))</f>
      </c>
    </row>
    <row r="90" spans="1:11" x14ac:dyDescent="0.25">
      <c r="A90" s="10" t="s">
        <v>102</v>
      </c>
      <c r="B90" s="10" t="s">
        <v>72</v>
      </c>
      <c r="C90" s="10"/>
      <c r="D90" s="11">
        <v>1</v>
      </c>
      <c r="E90" s="11">
        <v>2</v>
      </c>
      <c r="F90" s="12"/>
      <c r="G90" s="13"/>
      <c r="H90" s="12"/>
      <c r="I90" s="14">
        <f>IF(AND($G90&lt;&gt;"",$H90&gt;0),$G90/$H90,9)</f>
      </c>
      <c r="J90" s="14">
        <f>IF(OR($F90="",$I90=""),"",$F90*$I90)</f>
      </c>
      <c r="K90" s="11">
        <f>IF(OR($E90="",$F90=""),"",IF(AND($D90&lt;&gt;"",$F90&gt;$D90),0,MAX(0,$E90-$F90)))</f>
      </c>
    </row>
    <row r="91" spans="1:11" x14ac:dyDescent="0.25">
      <c r="A91" s="10" t="s">
        <v>103</v>
      </c>
      <c r="B91" s="10" t="s">
        <v>72</v>
      </c>
      <c r="C91" s="10"/>
      <c r="D91" s="11">
        <v>2</v>
      </c>
      <c r="E91" s="11">
        <v>4</v>
      </c>
      <c r="F91" s="12"/>
      <c r="G91" s="13"/>
      <c r="H91" s="12"/>
      <c r="I91" s="14">
        <f>IF(AND($G91&lt;&gt;"",$H91&gt;0),$G91/$H91,5)</f>
      </c>
      <c r="J91" s="14">
        <f>IF(OR($F91="",$I91=""),"",$F91*$I91)</f>
      </c>
      <c r="K91" s="11">
        <f>IF(OR($E91="",$F91=""),"",IF(AND($D91&lt;&gt;"",$F91&gt;$D91),0,MAX(0,$E91-$F91)))</f>
      </c>
    </row>
    <row r="92" spans="1:11" x14ac:dyDescent="0.25">
      <c r="A92" s="10" t="s">
        <v>104</v>
      </c>
      <c r="B92" s="10" t="s">
        <v>26</v>
      </c>
      <c r="C92" s="10"/>
      <c r="D92" s="11">
        <v>1</v>
      </c>
      <c r="E92" s="11">
        <v>2</v>
      </c>
      <c r="F92" s="12"/>
      <c r="G92" s="13"/>
      <c r="H92" s="12"/>
      <c r="I92" s="14">
        <f>IF(AND($G92&lt;&gt;"",$H92&gt;0),$G92/$H92,18)</f>
      </c>
      <c r="J92" s="14">
        <f>IF(OR($F92="",$I92=""),"",$F92*$I92)</f>
      </c>
      <c r="K92" s="11">
        <f>IF(OR($E92="",$F92=""),"",IF(AND($D92&lt;&gt;"",$F92&gt;$D92),0,MAX(0,$E92-$F92)))</f>
      </c>
    </row>
    <row r="93" spans="1:11" x14ac:dyDescent="0.25">
      <c r="A93" s="10" t="s">
        <v>105</v>
      </c>
      <c r="B93" s="10" t="s">
        <v>26</v>
      </c>
      <c r="C93" s="10"/>
      <c r="D93" s="11">
        <v>1</v>
      </c>
      <c r="E93" s="11">
        <v>2</v>
      </c>
      <c r="F93" s="12"/>
      <c r="G93" s="13"/>
      <c r="H93" s="12"/>
      <c r="I93" s="14">
        <f>IF(AND($G93&lt;&gt;"",$H93&gt;0),$G93/$H93,28)</f>
      </c>
      <c r="J93" s="14">
        <f>IF(OR($F93="",$I93=""),"",$F93*$I93)</f>
      </c>
      <c r="K93" s="11">
        <f>IF(OR($E93="",$F93=""),"",IF(AND($D93&lt;&gt;"",$F93&gt;$D93),0,MAX(0,$E93-$F93)))</f>
      </c>
    </row>
    <row r="94" spans="1:11" x14ac:dyDescent="0.25">
      <c r="A94" s="10" t="s">
        <v>106</v>
      </c>
      <c r="B94" s="10" t="s">
        <v>72</v>
      </c>
      <c r="C94" s="10"/>
      <c r="D94" s="11">
        <v>1</v>
      </c>
      <c r="E94" s="11">
        <v>1</v>
      </c>
      <c r="F94" s="12"/>
      <c r="G94" s="13"/>
      <c r="H94" s="12"/>
      <c r="I94" s="14">
        <f>IF(AND($G94&lt;&gt;"",$H94&gt;0),$G94/$H94,6)</f>
      </c>
      <c r="J94" s="14">
        <f>IF(OR($F94="",$I94=""),"",$F94*$I94)</f>
      </c>
      <c r="K94" s="11">
        <f>IF(OR($E94="",$F94=""),"",IF(AND($D94&lt;&gt;"",$F94&gt;$D94),0,MAX(0,$E94-$F94)))</f>
      </c>
    </row>
    <row r="95" spans="9:10" x14ac:dyDescent="0.25">
      <c r="I95" s="5" t="s">
        <v>38</v>
      </c>
      <c r="J95" s="15">
        <f>SUM(J81:J94)</f>
      </c>
    </row>
    <row r="97" ht="22" customHeight="1" spans="1:11" x14ac:dyDescent="0.25">
      <c r="A97" s="16" t="s">
        <v>107</v>
      </c>
      <c r="B97" s="17"/>
      <c r="C97" s="17"/>
      <c r="D97" s="17"/>
      <c r="E97" s="17"/>
      <c r="F97" s="17"/>
      <c r="G97" s="17"/>
      <c r="H97" s="17"/>
      <c r="I97" s="17"/>
      <c r="J97" s="18">
        <f>J23+J39+J59+J77+J95</f>
      </c>
      <c r="K97" s="17"/>
    </row>
  </sheetData>
  <mergeCells count="8">
    <mergeCell ref="A1:K1"/>
    <mergeCell ref="A2:K2"/>
    <mergeCell ref="A4:K4"/>
    <mergeCell ref="A7:K7"/>
    <mergeCell ref="A25:K25"/>
    <mergeCell ref="A41:K41"/>
    <mergeCell ref="A61:K61"/>
    <mergeCell ref="A79:K79"/>
  </mergeCells>
  <dataValidations count="6">
    <dataValidation type="list" allowBlank="1" sqref="B10:B22">
      <formula1>"case,lb,qt,gallon,bottle,can,bag,box,each,dozen,jar,tub,keg,jug,carton,loaf,sleeve,bundle,pack,roll,tin,container"</formula1>
    </dataValidation>
    <dataValidation type="list" allowBlank="1" sqref="B27:B38">
      <formula1>"case,lb,qt,gallon,bottle,can,bag,box,each,dozen,jar,tub,keg,jug,carton,loaf,sleeve,bundle,pack,roll,tin,container"</formula1>
    </dataValidation>
    <dataValidation type="list" allowBlank="1" sqref="B43:B58">
      <formula1>"case,lb,qt,gallon,bottle,can,bag,box,each,dozen,jar,tub,keg,jug,carton,loaf,sleeve,bundle,pack,roll,tin,container"</formula1>
    </dataValidation>
    <dataValidation type="list" allowBlank="1" sqref="B63:B76">
      <formula1>"case,lb,qt,gallon,bottle,can,bag,box,each,dozen,jar,tub,keg,jug,carton,loaf,sleeve,bundle,pack,roll,tin,container"</formula1>
    </dataValidation>
    <dataValidation type="list" allowBlank="1" sqref="B81:B94">
      <formula1>"case,lb,qt,gallon,bottle,can,bag,box,each,dozen,jar,tub,keg,jug,carton,loaf,sleeve,bundle,pack,roll,tin,container"</formula1>
    </dataValidation>
    <dataValidation type="list" allowBlank="1" sqref="B9:B22">
      <formula1>"case,lb,qt,gallon,bottle,can,bag,box,each,dozen,jar,tub,keg,jug,carton,loaf,sleeve,bundle,pack,roll,tin,container"</formula1>
    </dataValidation>
  </dataValidations>
  <pageMargins left="0.4" right="0.4" top="0.5" bottom="0.5" header="0.3" footer="0.3"/>
  <pageSetup orientation="landscape" horizontalDpi="4294967295" verticalDpi="4294967295" scale="100"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FormatPr defaultRowHeight="15" outlineLevelRow="0" outlineLevelCol="0" x14ac:dyDescent="55"/>
  <cols>
    <col min="1" max="1" width="104" customWidth="1"/>
  </cols>
  <sheetData>
    <row r="1" spans="1:1" x14ac:dyDescent="0.25">
      <c r="A1" s="19" t="s">
        <v>108</v>
      </c>
    </row>
    <row r="2" spans="1:1" x14ac:dyDescent="0.25">
      <c r="A2" s="20" t="s">
        <v>109</v>
      </c>
    </row>
    <row r="3" ht="16" customHeight="1" spans="1:1" x14ac:dyDescent="0.25">
      <c r="A3" s="21" t="s">
        <v>110</v>
      </c>
    </row>
    <row r="4" spans="1:1" x14ac:dyDescent="0.25">
      <c r="A4" s="22" t="s">
        <v>111</v>
      </c>
    </row>
    <row r="5" ht="30" customHeight="1" spans="1:1" x14ac:dyDescent="0.25">
      <c r="A5" s="21" t="s">
        <v>112</v>
      </c>
    </row>
    <row r="6" ht="16" customHeight="1" spans="1:1" x14ac:dyDescent="0.25">
      <c r="A6" s="21" t="s">
        <v>110</v>
      </c>
    </row>
    <row r="7" spans="1:1" x14ac:dyDescent="0.25">
      <c r="A7" s="22" t="s">
        <v>113</v>
      </c>
    </row>
    <row r="8" ht="16" customHeight="1" spans="1:1" x14ac:dyDescent="0.25">
      <c r="A8" s="21" t="s">
        <v>114</v>
      </c>
    </row>
    <row r="9" ht="30" customHeight="1" spans="1:1" x14ac:dyDescent="0.25">
      <c r="A9" s="21" t="s">
        <v>115</v>
      </c>
    </row>
    <row r="10" ht="30" customHeight="1" spans="1:1" x14ac:dyDescent="0.25">
      <c r="A10" s="21" t="s">
        <v>116</v>
      </c>
    </row>
    <row r="11" ht="30" customHeight="1" spans="1:1" x14ac:dyDescent="0.25">
      <c r="A11" s="21" t="s">
        <v>117</v>
      </c>
    </row>
    <row r="12" ht="16" customHeight="1" spans="1:1" x14ac:dyDescent="0.25">
      <c r="A12" s="21" t="s">
        <v>118</v>
      </c>
    </row>
    <row r="13" ht="16" customHeight="1" spans="1:1" x14ac:dyDescent="0.25">
      <c r="A13" s="21" t="s">
        <v>119</v>
      </c>
    </row>
    <row r="14" ht="30" customHeight="1" spans="1:1" x14ac:dyDescent="0.25">
      <c r="A14" s="21" t="s">
        <v>120</v>
      </c>
    </row>
    <row r="15" ht="30" customHeight="1" spans="1:1" x14ac:dyDescent="0.25">
      <c r="A15" s="21" t="s">
        <v>121</v>
      </c>
    </row>
    <row r="16" ht="16" customHeight="1" spans="1:1" x14ac:dyDescent="0.25">
      <c r="A16" s="21" t="s">
        <v>122</v>
      </c>
    </row>
    <row r="17" ht="30" customHeight="1" spans="1:1" x14ac:dyDescent="0.25">
      <c r="A17" s="21" t="s">
        <v>123</v>
      </c>
    </row>
    <row r="18" ht="16" customHeight="1" spans="1:1" x14ac:dyDescent="0.25">
      <c r="A18" s="21" t="s">
        <v>110</v>
      </c>
    </row>
    <row r="19" spans="1:1" x14ac:dyDescent="0.25">
      <c r="A19" s="22" t="s">
        <v>124</v>
      </c>
    </row>
    <row r="20" ht="30" customHeight="1" spans="1:1" x14ac:dyDescent="0.25">
      <c r="A20" s="21" t="s">
        <v>125</v>
      </c>
    </row>
    <row r="21" ht="16" customHeight="1" spans="1:1" x14ac:dyDescent="0.25">
      <c r="A21" s="21" t="s">
        <v>110</v>
      </c>
    </row>
    <row r="22" spans="1:1" x14ac:dyDescent="0.25">
      <c r="A22" s="22" t="s">
        <v>126</v>
      </c>
    </row>
    <row r="23" ht="30" customHeight="1" spans="1:1" x14ac:dyDescent="0.25">
      <c r="A23" s="21" t="s">
        <v>127</v>
      </c>
    </row>
    <row r="24" ht="16" customHeight="1" spans="1:1" x14ac:dyDescent="0.25">
      <c r="A24" s="21" t="s">
        <v>110</v>
      </c>
    </row>
    <row r="25" spans="1:1" x14ac:dyDescent="0.25">
      <c r="A25" s="22" t="s">
        <v>128</v>
      </c>
    </row>
    <row r="26" ht="30" customHeight="1" spans="1:1" x14ac:dyDescent="0.25">
      <c r="A26" s="21" t="s">
        <v>129</v>
      </c>
    </row>
    <row r="27" ht="16" customHeight="1" spans="1:1" x14ac:dyDescent="0.25">
      <c r="A27" s="21" t="s">
        <v>110</v>
      </c>
    </row>
    <row r="28" spans="1:1" x14ac:dyDescent="0.25">
      <c r="A28" s="22" t="s">
        <v>130</v>
      </c>
    </row>
    <row r="29" ht="30" customHeight="1" spans="1:1" x14ac:dyDescent="0.25">
      <c r="A29" s="21" t="s">
        <v>131</v>
      </c>
    </row>
  </sheetData>
  <pageMargins left="0.6" right="0.6" top="0.6" bottom="0.6"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 Sheet</vt:lpstr>
      <vt:lpstr>How to use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Stockcount</dc:creator>
  <dc:title/>
  <dc:subject/>
  <dc:description/>
  <cp:keywords/>
  <cp:category/>
  <cp:lastModifiedBy>Unknown</cp:lastModifiedBy>
  <dcterms:created xsi:type="dcterms:W3CDTF">2026-01-01T00:00:00Z</dcterms:created>
  <dcterms:modified xsi:type="dcterms:W3CDTF">2026-01-01T00:00:00Z</dcterms:modified>
</cp:coreProperties>
</file>