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Count Sheet" state="visible" r:id="rId4"/>
    <sheet sheetId="2" name="How to use" state="visible" r:id="rId5"/>
  </sheets>
  <calcPr calcId="171027"/>
</workbook>
</file>

<file path=xl/sharedStrings.xml><?xml version="1.0" encoding="utf-8"?>
<sst xmlns="http://schemas.openxmlformats.org/spreadsheetml/2006/main" count="184" uniqueCount="108">
  <si>
    <t>Cafe Inventory Count Sheet</t>
  </si>
  <si>
    <t>Free template from Stockcount  ·  stockcount.io</t>
  </si>
  <si>
    <t>Date counted:</t>
  </si>
  <si>
    <t>Counted by:</t>
  </si>
  <si>
    <t>Count into the shaded columns. "$ per unit" = Pack price ÷ Units/pack, "Value" = On hand × $ per unit, and "To order" tops you up to par once you hit the reorder point — all calculated for you. See the "How to use" tab.</t>
  </si>
  <si>
    <t>Total inventory value:</t>
  </si>
  <si>
    <t>01. Fridge</t>
  </si>
  <si>
    <t>Item</t>
  </si>
  <si>
    <t>Unit</t>
  </si>
  <si>
    <t>Vendor</t>
  </si>
  <si>
    <t>Reorder at</t>
  </si>
  <si>
    <t>Par</t>
  </si>
  <si>
    <t>On hand</t>
  </si>
  <si>
    <t>Pack price</t>
  </si>
  <si>
    <t>Units/pack</t>
  </si>
  <si>
    <t>$ per unit</t>
  </si>
  <si>
    <t>Value</t>
  </si>
  <si>
    <t>To order</t>
  </si>
  <si>
    <t>Whole milk</t>
  </si>
  <si>
    <t>gallon</t>
  </si>
  <si>
    <t>2% milk</t>
  </si>
  <si>
    <t>Oat milk</t>
  </si>
  <si>
    <t>case</t>
  </si>
  <si>
    <t>Almond milk</t>
  </si>
  <si>
    <t>Half and half</t>
  </si>
  <si>
    <t>qt</t>
  </si>
  <si>
    <t>Heavy cream</t>
  </si>
  <si>
    <t>Unsalted butter</t>
  </si>
  <si>
    <t>lb</t>
  </si>
  <si>
    <t>Large eggs</t>
  </si>
  <si>
    <t>Cream cheese</t>
  </si>
  <si>
    <t>Sliced cheese</t>
  </si>
  <si>
    <t>Deli turkey</t>
  </si>
  <si>
    <t>Plain yogurt</t>
  </si>
  <si>
    <t>tub</t>
  </si>
  <si>
    <t>Hummus</t>
  </si>
  <si>
    <t>Salad greens</t>
  </si>
  <si>
    <t>Area subtotal</t>
  </si>
  <si>
    <t>02. Espresso bar</t>
  </si>
  <si>
    <t>Espresso beans</t>
  </si>
  <si>
    <t>bag</t>
  </si>
  <si>
    <t>Drip coffee beans</t>
  </si>
  <si>
    <t>Decaf beans</t>
  </si>
  <si>
    <t>Cold brew concentrate</t>
  </si>
  <si>
    <t>Vanilla syrup</t>
  </si>
  <si>
    <t>bottle</t>
  </si>
  <si>
    <t>Caramel syrup</t>
  </si>
  <si>
    <t>Hazelnut syrup</t>
  </si>
  <si>
    <t>Chai concentrate</t>
  </si>
  <si>
    <t>carton</t>
  </si>
  <si>
    <t>Matcha powder</t>
  </si>
  <si>
    <t>Hot chocolate powder</t>
  </si>
  <si>
    <t>Whipped cream</t>
  </si>
  <si>
    <t>can</t>
  </si>
  <si>
    <t>Assorted tea bags</t>
  </si>
  <si>
    <t>box</t>
  </si>
  <si>
    <t>03. Dry storage</t>
  </si>
  <si>
    <t>Granulated sugar</t>
  </si>
  <si>
    <t>Raw sugar packets</t>
  </si>
  <si>
    <t>Sweetener packets</t>
  </si>
  <si>
    <t>Coffee filters</t>
  </si>
  <si>
    <t>12oz cups</t>
  </si>
  <si>
    <t>16oz cups</t>
  </si>
  <si>
    <t>Cup lids</t>
  </si>
  <si>
    <t>Cup sleeves</t>
  </si>
  <si>
    <t>Napkins</t>
  </si>
  <si>
    <t>Granola</t>
  </si>
  <si>
    <t>Oatmeal</t>
  </si>
  <si>
    <t>To-go bags</t>
  </si>
  <si>
    <t>04. Pastry case</t>
  </si>
  <si>
    <t>Croissants</t>
  </si>
  <si>
    <t>Blueberry muffins</t>
  </si>
  <si>
    <t>dozen</t>
  </si>
  <si>
    <t>Scones</t>
  </si>
  <si>
    <t>Bagels</t>
  </si>
  <si>
    <t>Chocolate chip cookies</t>
  </si>
  <si>
    <t>Banana bread</t>
  </si>
  <si>
    <t>loaf</t>
  </si>
  <si>
    <t>Cinnamon rolls</t>
  </si>
  <si>
    <t>Breakfast sandwiches</t>
  </si>
  <si>
    <t>each</t>
  </si>
  <si>
    <t>Avocado toast kit</t>
  </si>
  <si>
    <t>Quiche</t>
  </si>
  <si>
    <t>GRAND TOTAL — inventory value</t>
  </si>
  <si>
    <t>Cafe inventory count sheet</t>
  </si>
  <si>
    <t>A free template from Stockcount — stockcount.io</t>
  </si>
  <si>
    <t/>
  </si>
  <si>
    <t>The 60-second version</t>
  </si>
  <si>
    <t>During a count you only fill the shaded columns — On hand (and, the first time, Pack price and Units/pack). Everything else calculates: cost per unit, line value, area subtotals, the grand total, and what to order.</t>
  </si>
  <si>
    <t>The columns</t>
  </si>
  <si>
    <t>•  Item — the name your team recognizes. Keep it short and consistent.</t>
  </si>
  <si>
    <t>•  Unit — how you count it (case, qt, bottle, lb). Pick from the dropdown or type your own. Count in the unit you store in, not the one you buy in.</t>
  </si>
  <si>
    <t>•  Vendor — who you buy it from. Fill this and a count turns into an order list you can split by supplier.</t>
  </si>
  <si>
    <t>•  Reorder at — the floor. When On hand drops to this number or below, it is time to order. (Pre-filled at half of par; change it to taste.)</t>
  </si>
  <si>
    <t>•  Par — the full-stock target you want on the shelf at the start of service.</t>
  </si>
  <si>
    <t>•  On hand — the number you count. This is the column you fill every week.</t>
  </si>
  <si>
    <t>•  Pack price + Units/pack — how you actually buy it: e.g. $23.67 for a case of 24. The sheet divides them to get a true cost per unit, so your costs never go stale by hand.</t>
  </si>
  <si>
    <t>•  $ per unit — Pack price ÷ Units/pack, calculated. (Until you enter a pack, it shows a ballpark so the template works on arrival.)</t>
  </si>
  <si>
    <t>•  Value — On hand × $ per unit, calculated. The grand total is your inventory value.</t>
  </si>
  <si>
    <t>•  To order — once On hand is at or below the reorder point, this tells you how much to buy to get back to par. Otherwise it stays at zero.</t>
  </si>
  <si>
    <t>Set it up once: the shelf-to-sheet method</t>
  </si>
  <si>
    <t>The areas are numbered (01, 02, 03…) on purpose. Arrange your shelves the way you want them, then label every shelf with its position. The sheet lists items in that exact walk order, so counting becomes a single straight walk — no backtracking across the kitchen. Replace the example items with yours, keeping each one under the area where it physically lives.</t>
  </si>
  <si>
    <t>How often to count</t>
  </si>
  <si>
    <t>Count a full sheet once a week, on the same day and time, so the numbers stay comparable. Count high-value items (proteins, seafood, liquor) more often — that is where shrinkage shows up first.</t>
  </si>
  <si>
    <t>Using this in Google Sheets</t>
  </si>
  <si>
    <t>File → Import → Upload, choose this file, and "Replace spreadsheet". All the formulas come across intact.</t>
  </si>
  <si>
    <t>When the spreadsheet stops keeping up</t>
  </si>
  <si>
    <t>A spreadsheet works until the counting itself becomes the bottleneck — typing items into a phone in a cold walk-in, costs going stale, the numbers stuck on one laptop. That is the gap Stockcount fills: count out loud, costs update from scanned invoices, and the whole team sees the same live numbers. stockcount.io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</si>
</sst>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numFmts>
  <fonts count="10" x14ac:knownFonts="1">
    <font>
      <color theme="1"/>
      <family val="2"/>
      <scheme val="minor"/>
      <sz val="11"/>
      <name val="Calibri"/>
    </font>
    <font>
      <b/>
      <color rgb="FF2E2F26"/>
      <sz val="18"/>
    </font>
    <font>
      <i/>
      <color rgb="FF6B6D5E"/>
      <sz val="10"/>
    </font>
    <font>
      <b/>
      <color rgb="FF6B6D5E"/>
      <sz val="10"/>
    </font>
    <font>
      <i/>
      <color rgb="FF6B6D5E"/>
      <sz val="9"/>
    </font>
    <font>
      <b/>
      <color rgb="FF2E2F26"/>
      <sz val="10"/>
    </font>
    <font>
      <b/>
      <color rgb="FF2E2F26"/>
      <sz val="12"/>
    </font>
    <font>
      <b/>
      <color rgb="FF2E2F26"/>
      <sz val="11"/>
    </font>
    <font>
      <b/>
      <color rgb="FF2E2F26"/>
      <sz val="16"/>
    </font>
    <font>
      <color rgb="FF2E2F26"/>
      <sz val="11"/>
    </font>
  </fonts>
  <fills count="6">
    <fill>
      <patternFill patternType="none"/>
    </fill>
    <fill>
      <patternFill patternType="gray125"/>
    </fill>
    <fill>
      <patternFill patternType="solid">
        <fgColor rgb="FFE7E7DD"/>
      </patternFill>
    </fill>
    <fill>
      <patternFill patternType="solid">
        <fgColor rgb="FFF1F1EA"/>
      </patternFill>
    </fill>
    <fill>
      <patternFill patternType="solid">
        <fgColor rgb="FFFBFBF6"/>
      </patternFill>
    </fill>
    <fill>
      <patternFill patternType="solid">
        <fgColor rgb="FFE0E0D4"/>
      </patternFill>
    </fill>
  </fills>
  <borders count="3">
    <border>
      <left/>
      <right/>
      <top/>
      <bottom/>
      <diagonal/>
    </border>
    <border>
      <left style="thin">
        <color rgb="FFD9D9CF"/>
      </left>
      <right style="thin">
        <color rgb="FFD9D9CF"/>
      </right>
      <top style="thin">
        <color rgb="FFD9D9CF"/>
      </top>
      <bottom style="thin">
        <color rgb="FFD9D9CF"/>
      </bottom>
      <diagonal/>
    </border>
    <border>
      <left/>
      <right/>
      <top style="thin">
        <color rgb="FF6B6D5E"/>
      </top>
      <bottom/>
      <diagonal/>
    </border>
  </borders>
  <cellStyleXfs count="1">
    <xf numFmtId="0" fontId="0" fillId="0" borderId="0"/>
  </cellStyleXfs>
  <cellXfs count="23">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wrapText="1"/>
    </xf>
    <xf numFmtId="0" fontId="5" fillId="0" borderId="0" xfId="0" applyFont="1" applyAlignment="1">
      <alignment horizontal="right"/>
    </xf>
    <xf numFmtId="164" fontId="6" fillId="0" borderId="0" xfId="0" applyNumberFormat="1" applyFont="1"/>
    <xf numFmtId="0" fontId="6" fillId="2" borderId="0" xfId="0" applyFont="1" applyFill="1"/>
    <xf numFmtId="0" fontId="5" fillId="3" borderId="1" xfId="0" applyFont="1" applyFill="1" applyBorder="1" applyAlignment="1">
      <alignment horizontal="left" wrapText="1"/>
    </xf>
    <xf numFmtId="0" fontId="5" fillId="3" borderId="1" xfId="0" applyFont="1" applyFill="1" applyBorder="1" applyAlignment="1">
      <alignment horizontal="center" wrapText="1"/>
    </xf>
    <xf numFmtId="0" fontId="0" fillId="0" borderId="1" xfId="0" applyBorder="1" applyAlignment="1">
      <alignment horizontal="left"/>
    </xf>
    <xf numFmtId="0" fontId="0" fillId="0" borderId="1" xfId="0" applyBorder="1" applyAlignment="1">
      <alignment horizontal="center"/>
    </xf>
    <xf numFmtId="0" fontId="0" fillId="4" borderId="1" xfId="0" applyFill="1" applyBorder="1" applyAlignment="1">
      <alignment horizontal="center"/>
    </xf>
    <xf numFmtId="164" fontId="0" fillId="4" borderId="1" xfId="0" applyNumberFormat="1" applyFill="1" applyBorder="1" applyAlignment="1">
      <alignment horizontal="center"/>
    </xf>
    <xf numFmtId="164" fontId="0" fillId="0" borderId="1" xfId="0" applyNumberFormat="1" applyBorder="1" applyAlignment="1">
      <alignment horizontal="center"/>
    </xf>
    <xf numFmtId="164" fontId="5" fillId="0" borderId="2" xfId="0" applyNumberFormat="1" applyFont="1" applyBorder="1"/>
    <xf numFmtId="0" fontId="7" fillId="5" borderId="0" xfId="0" applyFont="1" applyFill="1"/>
    <xf numFmtId="0" fontId="0" fillId="5" borderId="0" xfId="0" applyFill="1"/>
    <xf numFmtId="164" fontId="6" fillId="5" borderId="0" xfId="0" applyNumberFormat="1" applyFont="1" applyFill="1"/>
    <xf numFmtId="0" fontId="8" fillId="0" borderId="0" xfId="0" applyFont="1" applyAlignment="1">
      <alignment vertical="top" wrapText="1"/>
    </xf>
    <xf numFmtId="0" fontId="2" fillId="0" borderId="0" xfId="0" applyFont="1" applyAlignment="1">
      <alignment vertical="top" wrapText="1"/>
    </xf>
    <xf numFmtId="0" fontId="9" fillId="0" borderId="0" xfId="0" applyFont="1" applyAlignment="1">
      <alignment vertical="top" wrapText="1"/>
    </xf>
    <xf numFmtId="0" fontId="6"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71"/>
  <sheetViews>
    <sheetView workbookViewId="0">
      <pane ySplit="6" topLeftCell="A7" activePane="bottomLeft" state="frozen"/>
      <selection pane="bottomLeft"/>
    </sheetView>
  </sheetViews>
  <sheetFormatPr defaultRowHeight="15" outlineLevelRow="0" outlineLevelCol="0" x14ac:dyDescent="55"/>
  <cols>
    <col min="1" max="1" width="32" customWidth="1"/>
    <col min="3" max="3" width="18" customWidth="1"/>
    <col min="4" max="4" width="10" customWidth="1"/>
    <col min="5" max="5" width="7" customWidth="1"/>
    <col min="6" max="6" width="10" customWidth="1"/>
    <col min="7" max="9" width="11" customWidth="1"/>
    <col min="10" max="10" width="13" customWidth="1"/>
    <col min="11" max="11" width="10" customWidth="1"/>
  </cols>
  <sheetData>
    <row r="1" ht="26" customHeight="1" spans="1:11" x14ac:dyDescent="0.25">
      <c r="A1" s="1" t="s">
        <v>0</v>
      </c>
      <c r="B1" s="1"/>
      <c r="C1" s="1"/>
      <c r="D1" s="1"/>
      <c r="E1" s="1"/>
      <c r="F1" s="1"/>
      <c r="G1" s="1"/>
      <c r="H1" s="1"/>
      <c r="I1" s="1"/>
      <c r="J1" s="1"/>
      <c r="K1" s="1"/>
    </row>
    <row r="2" spans="1:11" x14ac:dyDescent="0.25">
      <c r="A2" s="2" t="s">
        <v>1</v>
      </c>
      <c r="B2" s="2"/>
      <c r="C2" s="2"/>
      <c r="D2" s="2"/>
      <c r="E2" s="2"/>
      <c r="F2" s="2"/>
      <c r="G2" s="2"/>
      <c r="H2" s="2"/>
      <c r="I2" s="2"/>
      <c r="J2" s="2"/>
      <c r="K2" s="2"/>
    </row>
    <row r="3" spans="1:3" x14ac:dyDescent="0.25">
      <c r="A3" s="3" t="s">
        <v>2</v>
      </c>
      <c r="C3" s="3" t="s">
        <v>3</v>
      </c>
    </row>
    <row r="4" ht="30" customHeight="1" spans="1:11" x14ac:dyDescent="0.25">
      <c r="A4" s="4" t="s">
        <v>4</v>
      </c>
      <c r="B4" s="4"/>
      <c r="C4" s="4"/>
      <c r="D4" s="4"/>
      <c r="E4" s="4"/>
      <c r="F4" s="4"/>
      <c r="G4" s="4"/>
      <c r="H4" s="4"/>
      <c r="I4" s="4"/>
      <c r="J4" s="4"/>
      <c r="K4" s="4"/>
    </row>
    <row r="5" spans="9:10" x14ac:dyDescent="0.25">
      <c r="I5" s="5" t="s">
        <v>5</v>
      </c>
      <c r="J5" s="6">
        <f>J71</f>
      </c>
    </row>
    <row r="7" ht="20" customHeight="1" spans="1:11" x14ac:dyDescent="0.25">
      <c r="A7" s="7" t="s">
        <v>6</v>
      </c>
      <c r="B7" s="7"/>
      <c r="C7" s="7"/>
      <c r="D7" s="7"/>
      <c r="E7" s="7"/>
      <c r="F7" s="7"/>
      <c r="G7" s="7"/>
      <c r="H7" s="7"/>
      <c r="I7" s="7"/>
      <c r="J7" s="7"/>
      <c r="K7" s="7"/>
    </row>
    <row r="8" spans="1:11" x14ac:dyDescent="0.25">
      <c r="A8" s="8" t="s">
        <v>7</v>
      </c>
      <c r="B8" s="8" t="s">
        <v>8</v>
      </c>
      <c r="C8" s="8" t="s">
        <v>9</v>
      </c>
      <c r="D8" s="9" t="s">
        <v>10</v>
      </c>
      <c r="E8" s="9" t="s">
        <v>11</v>
      </c>
      <c r="F8" s="9" t="s">
        <v>12</v>
      </c>
      <c r="G8" s="9" t="s">
        <v>13</v>
      </c>
      <c r="H8" s="9" t="s">
        <v>14</v>
      </c>
      <c r="I8" s="9" t="s">
        <v>15</v>
      </c>
      <c r="J8" s="9" t="s">
        <v>16</v>
      </c>
      <c r="K8" s="9" t="s">
        <v>17</v>
      </c>
    </row>
    <row r="9" spans="1:11" x14ac:dyDescent="0.25">
      <c r="A9" s="10" t="s">
        <v>18</v>
      </c>
      <c r="B9" s="10" t="s">
        <v>19</v>
      </c>
      <c r="C9" s="10"/>
      <c r="D9" s="11">
        <v>6</v>
      </c>
      <c r="E9" s="11">
        <v>12</v>
      </c>
      <c r="F9" s="12"/>
      <c r="G9" s="13"/>
      <c r="H9" s="12"/>
      <c r="I9" s="14">
        <f>IF(AND($G9&lt;&gt;"",$H9&gt;0),$G9/$H9,4.1)</f>
      </c>
      <c r="J9" s="14">
        <f>IF(OR($F9="",$I9=""),"",$F9*$I9)</f>
      </c>
      <c r="K9" s="11">
        <f>IF(OR($E9="",$F9=""),"",IF(AND($D9&lt;&gt;"",$F9&gt;$D9),0,MAX(0,$E9-$F9)))</f>
      </c>
    </row>
    <row r="10" spans="1:11" x14ac:dyDescent="0.25">
      <c r="A10" s="10" t="s">
        <v>20</v>
      </c>
      <c r="B10" s="10" t="s">
        <v>19</v>
      </c>
      <c r="C10" s="10"/>
      <c r="D10" s="11">
        <v>4</v>
      </c>
      <c r="E10" s="11">
        <v>8</v>
      </c>
      <c r="F10" s="12"/>
      <c r="G10" s="13"/>
      <c r="H10" s="12"/>
      <c r="I10" s="14">
        <f>IF(AND($G10&lt;&gt;"",$H10&gt;0),$G10/$H10,4.05)</f>
      </c>
      <c r="J10" s="14">
        <f>IF(OR($F10="",$I10=""),"",$F10*$I10)</f>
      </c>
      <c r="K10" s="11">
        <f>IF(OR($E10="",$F10=""),"",IF(AND($D10&lt;&gt;"",$F10&gt;$D10),0,MAX(0,$E10-$F10)))</f>
      </c>
    </row>
    <row r="11" spans="1:11" x14ac:dyDescent="0.25">
      <c r="A11" s="10" t="s">
        <v>21</v>
      </c>
      <c r="B11" s="10" t="s">
        <v>22</v>
      </c>
      <c r="C11" s="10"/>
      <c r="D11" s="11">
        <v>2</v>
      </c>
      <c r="E11" s="11">
        <v>4</v>
      </c>
      <c r="F11" s="12"/>
      <c r="G11" s="13"/>
      <c r="H11" s="12"/>
      <c r="I11" s="14">
        <f>IF(AND($G11&lt;&gt;"",$H11&gt;0),$G11/$H11,38)</f>
      </c>
      <c r="J11" s="14">
        <f>IF(OR($F11="",$I11=""),"",$F11*$I11)</f>
      </c>
      <c r="K11" s="11">
        <f>IF(OR($E11="",$F11=""),"",IF(AND($D11&lt;&gt;"",$F11&gt;$D11),0,MAX(0,$E11-$F11)))</f>
      </c>
    </row>
    <row r="12" spans="1:11" x14ac:dyDescent="0.25">
      <c r="A12" s="10" t="s">
        <v>23</v>
      </c>
      <c r="B12" s="10" t="s">
        <v>22</v>
      </c>
      <c r="C12" s="10"/>
      <c r="D12" s="11">
        <v>2</v>
      </c>
      <c r="E12" s="11">
        <v>3</v>
      </c>
      <c r="F12" s="12"/>
      <c r="G12" s="13"/>
      <c r="H12" s="12"/>
      <c r="I12" s="14">
        <f>IF(AND($G12&lt;&gt;"",$H12&gt;0),$G12/$H12,32)</f>
      </c>
      <c r="J12" s="14">
        <f>IF(OR($F12="",$I12=""),"",$F12*$I12)</f>
      </c>
      <c r="K12" s="11">
        <f>IF(OR($E12="",$F12=""),"",IF(AND($D12&lt;&gt;"",$F12&gt;$D12),0,MAX(0,$E12-$F12)))</f>
      </c>
    </row>
    <row r="13" spans="1:11" x14ac:dyDescent="0.25">
      <c r="A13" s="10" t="s">
        <v>24</v>
      </c>
      <c r="B13" s="10" t="s">
        <v>25</v>
      </c>
      <c r="C13" s="10"/>
      <c r="D13" s="11">
        <v>4</v>
      </c>
      <c r="E13" s="11">
        <v>8</v>
      </c>
      <c r="F13" s="12"/>
      <c r="G13" s="13"/>
      <c r="H13" s="12"/>
      <c r="I13" s="14">
        <f>IF(AND($G13&lt;&gt;"",$H13&gt;0),$G13/$H13,3.25)</f>
      </c>
      <c r="J13" s="14">
        <f>IF(OR($F13="",$I13=""),"",$F13*$I13)</f>
      </c>
      <c r="K13" s="11">
        <f>IF(OR($E13="",$F13=""),"",IF(AND($D13&lt;&gt;"",$F13&gt;$D13),0,MAX(0,$E13-$F13)))</f>
      </c>
    </row>
    <row r="14" spans="1:11" x14ac:dyDescent="0.25">
      <c r="A14" s="10" t="s">
        <v>26</v>
      </c>
      <c r="B14" s="10" t="s">
        <v>25</v>
      </c>
      <c r="C14" s="10"/>
      <c r="D14" s="11">
        <v>2</v>
      </c>
      <c r="E14" s="11">
        <v>4</v>
      </c>
      <c r="F14" s="12"/>
      <c r="G14" s="13"/>
      <c r="H14" s="12"/>
      <c r="I14" s="14">
        <f>IF(AND($G14&lt;&gt;"",$H14&gt;0),$G14/$H14,5.42)</f>
      </c>
      <c r="J14" s="14">
        <f>IF(OR($F14="",$I14=""),"",$F14*$I14)</f>
      </c>
      <c r="K14" s="11">
        <f>IF(OR($E14="",$F14=""),"",IF(AND($D14&lt;&gt;"",$F14&gt;$D14),0,MAX(0,$E14-$F14)))</f>
      </c>
    </row>
    <row r="15" spans="1:11" x14ac:dyDescent="0.25">
      <c r="A15" s="10" t="s">
        <v>27</v>
      </c>
      <c r="B15" s="10" t="s">
        <v>28</v>
      </c>
      <c r="C15" s="10"/>
      <c r="D15" s="11">
        <v>3</v>
      </c>
      <c r="E15" s="11">
        <v>6</v>
      </c>
      <c r="F15" s="12"/>
      <c r="G15" s="13"/>
      <c r="H15" s="12"/>
      <c r="I15" s="14">
        <f>IF(AND($G15&lt;&gt;"",$H15&gt;0),$G15/$H15,3.95)</f>
      </c>
      <c r="J15" s="14">
        <f>IF(OR($F15="",$I15=""),"",$F15*$I15)</f>
      </c>
      <c r="K15" s="11">
        <f>IF(OR($E15="",$F15=""),"",IF(AND($D15&lt;&gt;"",$F15&gt;$D15),0,MAX(0,$E15-$F15)))</f>
      </c>
    </row>
    <row r="16" spans="1:11" x14ac:dyDescent="0.25">
      <c r="A16" s="10" t="s">
        <v>29</v>
      </c>
      <c r="B16" s="10" t="s">
        <v>22</v>
      </c>
      <c r="C16" s="10"/>
      <c r="D16" s="11">
        <v>1</v>
      </c>
      <c r="E16" s="11">
        <v>2</v>
      </c>
      <c r="F16" s="12"/>
      <c r="G16" s="13"/>
      <c r="H16" s="12"/>
      <c r="I16" s="14">
        <f>IF(AND($G16&lt;&gt;"",$H16&gt;0),$G16/$H16,52)</f>
      </c>
      <c r="J16" s="14">
        <f>IF(OR($F16="",$I16=""),"",$F16*$I16)</f>
      </c>
      <c r="K16" s="11">
        <f>IF(OR($E16="",$F16=""),"",IF(AND($D16&lt;&gt;"",$F16&gt;$D16),0,MAX(0,$E16-$F16)))</f>
      </c>
    </row>
    <row r="17" spans="1:11" x14ac:dyDescent="0.25">
      <c r="A17" s="10" t="s">
        <v>30</v>
      </c>
      <c r="B17" s="10" t="s">
        <v>28</v>
      </c>
      <c r="C17" s="10"/>
      <c r="D17" s="11">
        <v>3</v>
      </c>
      <c r="E17" s="11">
        <v>6</v>
      </c>
      <c r="F17" s="12"/>
      <c r="G17" s="13"/>
      <c r="H17" s="12"/>
      <c r="I17" s="14">
        <f>IF(AND($G17&lt;&gt;"",$H17&gt;0),$G17/$H17,4.2)</f>
      </c>
      <c r="J17" s="14">
        <f>IF(OR($F17="",$I17=""),"",$F17*$I17)</f>
      </c>
      <c r="K17" s="11">
        <f>IF(OR($E17="",$F17=""),"",IF(AND($D17&lt;&gt;"",$F17&gt;$D17),0,MAX(0,$E17-$F17)))</f>
      </c>
    </row>
    <row r="18" spans="1:11" x14ac:dyDescent="0.25">
      <c r="A18" s="10" t="s">
        <v>31</v>
      </c>
      <c r="B18" s="10" t="s">
        <v>28</v>
      </c>
      <c r="C18" s="10"/>
      <c r="D18" s="11">
        <v>2</v>
      </c>
      <c r="E18" s="11">
        <v>4</v>
      </c>
      <c r="F18" s="12"/>
      <c r="G18" s="13"/>
      <c r="H18" s="12"/>
      <c r="I18" s="14">
        <f>IF(AND($G18&lt;&gt;"",$H18&gt;0),$G18/$H18,5.5)</f>
      </c>
      <c r="J18" s="14">
        <f>IF(OR($F18="",$I18=""),"",$F18*$I18)</f>
      </c>
      <c r="K18" s="11">
        <f>IF(OR($E18="",$F18=""),"",IF(AND($D18&lt;&gt;"",$F18&gt;$D18),0,MAX(0,$E18-$F18)))</f>
      </c>
    </row>
    <row r="19" spans="1:11" x14ac:dyDescent="0.25">
      <c r="A19" s="10" t="s">
        <v>32</v>
      </c>
      <c r="B19" s="10" t="s">
        <v>28</v>
      </c>
      <c r="C19" s="10"/>
      <c r="D19" s="11">
        <v>3</v>
      </c>
      <c r="E19" s="11">
        <v>5</v>
      </c>
      <c r="F19" s="12"/>
      <c r="G19" s="13"/>
      <c r="H19" s="12"/>
      <c r="I19" s="14">
        <f>IF(AND($G19&lt;&gt;"",$H19&gt;0),$G19/$H19,6.8)</f>
      </c>
      <c r="J19" s="14">
        <f>IF(OR($F19="",$I19=""),"",$F19*$I19)</f>
      </c>
      <c r="K19" s="11">
        <f>IF(OR($E19="",$F19=""),"",IF(AND($D19&lt;&gt;"",$F19&gt;$D19),0,MAX(0,$E19-$F19)))</f>
      </c>
    </row>
    <row r="20" spans="1:11" x14ac:dyDescent="0.25">
      <c r="A20" s="10" t="s">
        <v>33</v>
      </c>
      <c r="B20" s="10" t="s">
        <v>34</v>
      </c>
      <c r="C20" s="10"/>
      <c r="D20" s="11">
        <v>2</v>
      </c>
      <c r="E20" s="11">
        <v>4</v>
      </c>
      <c r="F20" s="12"/>
      <c r="G20" s="13"/>
      <c r="H20" s="12"/>
      <c r="I20" s="14">
        <f>IF(AND($G20&lt;&gt;"",$H20&gt;0),$G20/$H20,3.1)</f>
      </c>
      <c r="J20" s="14">
        <f>IF(OR($F20="",$I20=""),"",$F20*$I20)</f>
      </c>
      <c r="K20" s="11">
        <f>IF(OR($E20="",$F20=""),"",IF(AND($D20&lt;&gt;"",$F20&gt;$D20),0,MAX(0,$E20-$F20)))</f>
      </c>
    </row>
    <row r="21" spans="1:11" x14ac:dyDescent="0.25">
      <c r="A21" s="10" t="s">
        <v>35</v>
      </c>
      <c r="B21" s="10" t="s">
        <v>34</v>
      </c>
      <c r="C21" s="10"/>
      <c r="D21" s="11">
        <v>2</v>
      </c>
      <c r="E21" s="11">
        <v>3</v>
      </c>
      <c r="F21" s="12"/>
      <c r="G21" s="13"/>
      <c r="H21" s="12"/>
      <c r="I21" s="14">
        <f>IF(AND($G21&lt;&gt;"",$H21&gt;0),$G21/$H21,7)</f>
      </c>
      <c r="J21" s="14">
        <f>IF(OR($F21="",$I21=""),"",$F21*$I21)</f>
      </c>
      <c r="K21" s="11">
        <f>IF(OR($E21="",$F21=""),"",IF(AND($D21&lt;&gt;"",$F21&gt;$D21),0,MAX(0,$E21-$F21)))</f>
      </c>
    </row>
    <row r="22" spans="1:11" x14ac:dyDescent="0.25">
      <c r="A22" s="10" t="s">
        <v>36</v>
      </c>
      <c r="B22" s="10" t="s">
        <v>22</v>
      </c>
      <c r="C22" s="10"/>
      <c r="D22" s="11">
        <v>1</v>
      </c>
      <c r="E22" s="11">
        <v>2</v>
      </c>
      <c r="F22" s="12"/>
      <c r="G22" s="13"/>
      <c r="H22" s="12"/>
      <c r="I22" s="14">
        <f>IF(AND($G22&lt;&gt;"",$H22&gt;0),$G22/$H22,22)</f>
      </c>
      <c r="J22" s="14">
        <f>IF(OR($F22="",$I22=""),"",$F22*$I22)</f>
      </c>
      <c r="K22" s="11">
        <f>IF(OR($E22="",$F22=""),"",IF(AND($D22&lt;&gt;"",$F22&gt;$D22),0,MAX(0,$E22-$F22)))</f>
      </c>
    </row>
    <row r="23" spans="9:10" x14ac:dyDescent="0.25">
      <c r="I23" s="5" t="s">
        <v>37</v>
      </c>
      <c r="J23" s="15">
        <f>SUM(J9:J22)</f>
      </c>
    </row>
    <row r="25" ht="20" customHeight="1" spans="1:11" x14ac:dyDescent="0.25">
      <c r="A25" s="7" t="s">
        <v>38</v>
      </c>
      <c r="B25" s="7"/>
      <c r="C25" s="7"/>
      <c r="D25" s="7"/>
      <c r="E25" s="7"/>
      <c r="F25" s="7"/>
      <c r="G25" s="7"/>
      <c r="H25" s="7"/>
      <c r="I25" s="7"/>
      <c r="J25" s="7"/>
      <c r="K25" s="7"/>
    </row>
    <row r="26" spans="1:11" x14ac:dyDescent="0.25">
      <c r="A26" s="8" t="s">
        <v>7</v>
      </c>
      <c r="B26" s="8" t="s">
        <v>8</v>
      </c>
      <c r="C26" s="8" t="s">
        <v>9</v>
      </c>
      <c r="D26" s="9" t="s">
        <v>10</v>
      </c>
      <c r="E26" s="9" t="s">
        <v>11</v>
      </c>
      <c r="F26" s="9" t="s">
        <v>12</v>
      </c>
      <c r="G26" s="9" t="s">
        <v>13</v>
      </c>
      <c r="H26" s="9" t="s">
        <v>14</v>
      </c>
      <c r="I26" s="9" t="s">
        <v>15</v>
      </c>
      <c r="J26" s="9" t="s">
        <v>16</v>
      </c>
      <c r="K26" s="9" t="s">
        <v>17</v>
      </c>
    </row>
    <row r="27" spans="1:11" x14ac:dyDescent="0.25">
      <c r="A27" s="10" t="s">
        <v>39</v>
      </c>
      <c r="B27" s="10" t="s">
        <v>40</v>
      </c>
      <c r="C27" s="10"/>
      <c r="D27" s="11">
        <v>4</v>
      </c>
      <c r="E27" s="11">
        <v>8</v>
      </c>
      <c r="F27" s="12"/>
      <c r="G27" s="13"/>
      <c r="H27" s="12"/>
      <c r="I27" s="14">
        <f>IF(AND($G27&lt;&gt;"",$H27&gt;0),$G27/$H27,14)</f>
      </c>
      <c r="J27" s="14">
        <f>IF(OR($F27="",$I27=""),"",$F27*$I27)</f>
      </c>
      <c r="K27" s="11">
        <f>IF(OR($E27="",$F27=""),"",IF(AND($D27&lt;&gt;"",$F27&gt;$D27),0,MAX(0,$E27-$F27)))</f>
      </c>
    </row>
    <row r="28" spans="1:11" x14ac:dyDescent="0.25">
      <c r="A28" s="10" t="s">
        <v>41</v>
      </c>
      <c r="B28" s="10" t="s">
        <v>40</v>
      </c>
      <c r="C28" s="10"/>
      <c r="D28" s="11">
        <v>5</v>
      </c>
      <c r="E28" s="11">
        <v>10</v>
      </c>
      <c r="F28" s="12"/>
      <c r="G28" s="13"/>
      <c r="H28" s="12"/>
      <c r="I28" s="14">
        <f>IF(AND($G28&lt;&gt;"",$H28&gt;0),$G28/$H28,13)</f>
      </c>
      <c r="J28" s="14">
        <f>IF(OR($F28="",$I28=""),"",$F28*$I28)</f>
      </c>
      <c r="K28" s="11">
        <f>IF(OR($E28="",$F28=""),"",IF(AND($D28&lt;&gt;"",$F28&gt;$D28),0,MAX(0,$E28-$F28)))</f>
      </c>
    </row>
    <row r="29" spans="1:11" x14ac:dyDescent="0.25">
      <c r="A29" s="10" t="s">
        <v>42</v>
      </c>
      <c r="B29" s="10" t="s">
        <v>40</v>
      </c>
      <c r="C29" s="10"/>
      <c r="D29" s="11">
        <v>2</v>
      </c>
      <c r="E29" s="11">
        <v>3</v>
      </c>
      <c r="F29" s="12"/>
      <c r="G29" s="13"/>
      <c r="H29" s="12"/>
      <c r="I29" s="14">
        <f>IF(AND($G29&lt;&gt;"",$H29&gt;0),$G29/$H29,15)</f>
      </c>
      <c r="J29" s="14">
        <f>IF(OR($F29="",$I29=""),"",$F29*$I29)</f>
      </c>
      <c r="K29" s="11">
        <f>IF(OR($E29="",$F29=""),"",IF(AND($D29&lt;&gt;"",$F29&gt;$D29),0,MAX(0,$E29-$F29)))</f>
      </c>
    </row>
    <row r="30" spans="1:11" x14ac:dyDescent="0.25">
      <c r="A30" s="10" t="s">
        <v>43</v>
      </c>
      <c r="B30" s="10" t="s">
        <v>22</v>
      </c>
      <c r="C30" s="10"/>
      <c r="D30" s="11">
        <v>2</v>
      </c>
      <c r="E30" s="11">
        <v>4</v>
      </c>
      <c r="F30" s="12"/>
      <c r="G30" s="13"/>
      <c r="H30" s="12"/>
      <c r="I30" s="14">
        <f>IF(AND($G30&lt;&gt;"",$H30&gt;0),$G30/$H30,36)</f>
      </c>
      <c r="J30" s="14">
        <f>IF(OR($F30="",$I30=""),"",$F30*$I30)</f>
      </c>
      <c r="K30" s="11">
        <f>IF(OR($E30="",$F30=""),"",IF(AND($D30&lt;&gt;"",$F30&gt;$D30),0,MAX(0,$E30-$F30)))</f>
      </c>
    </row>
    <row r="31" spans="1:11" x14ac:dyDescent="0.25">
      <c r="A31" s="10" t="s">
        <v>44</v>
      </c>
      <c r="B31" s="10" t="s">
        <v>45</v>
      </c>
      <c r="C31" s="10"/>
      <c r="D31" s="11">
        <v>2</v>
      </c>
      <c r="E31" s="11">
        <v>4</v>
      </c>
      <c r="F31" s="12"/>
      <c r="G31" s="13"/>
      <c r="H31" s="12"/>
      <c r="I31" s="14">
        <f>IF(AND($G31&lt;&gt;"",$H31&gt;0),$G31/$H31,7.5)</f>
      </c>
      <c r="J31" s="14">
        <f>IF(OR($F31="",$I31=""),"",$F31*$I31)</f>
      </c>
      <c r="K31" s="11">
        <f>IF(OR($E31="",$F31=""),"",IF(AND($D31&lt;&gt;"",$F31&gt;$D31),0,MAX(0,$E31-$F31)))</f>
      </c>
    </row>
    <row r="32" spans="1:11" x14ac:dyDescent="0.25">
      <c r="A32" s="10" t="s">
        <v>46</v>
      </c>
      <c r="B32" s="10" t="s">
        <v>45</v>
      </c>
      <c r="C32" s="10"/>
      <c r="D32" s="11">
        <v>2</v>
      </c>
      <c r="E32" s="11">
        <v>3</v>
      </c>
      <c r="F32" s="12"/>
      <c r="G32" s="13"/>
      <c r="H32" s="12"/>
      <c r="I32" s="14">
        <f>IF(AND($G32&lt;&gt;"",$H32&gt;0),$G32/$H32,7.5)</f>
      </c>
      <c r="J32" s="14">
        <f>IF(OR($F32="",$I32=""),"",$F32*$I32)</f>
      </c>
      <c r="K32" s="11">
        <f>IF(OR($E32="",$F32=""),"",IF(AND($D32&lt;&gt;"",$F32&gt;$D32),0,MAX(0,$E32-$F32)))</f>
      </c>
    </row>
    <row r="33" spans="1:11" x14ac:dyDescent="0.25">
      <c r="A33" s="10" t="s">
        <v>47</v>
      </c>
      <c r="B33" s="10" t="s">
        <v>45</v>
      </c>
      <c r="C33" s="10"/>
      <c r="D33" s="11">
        <v>1</v>
      </c>
      <c r="E33" s="11">
        <v>2</v>
      </c>
      <c r="F33" s="12"/>
      <c r="G33" s="13"/>
      <c r="H33" s="12"/>
      <c r="I33" s="14">
        <f>IF(AND($G33&lt;&gt;"",$H33&gt;0),$G33/$H33,7.5)</f>
      </c>
      <c r="J33" s="14">
        <f>IF(OR($F33="",$I33=""),"",$F33*$I33)</f>
      </c>
      <c r="K33" s="11">
        <f>IF(OR($E33="",$F33=""),"",IF(AND($D33&lt;&gt;"",$F33&gt;$D33),0,MAX(0,$E33-$F33)))</f>
      </c>
    </row>
    <row r="34" spans="1:11" x14ac:dyDescent="0.25">
      <c r="A34" s="10" t="s">
        <v>48</v>
      </c>
      <c r="B34" s="10" t="s">
        <v>49</v>
      </c>
      <c r="C34" s="10"/>
      <c r="D34" s="11">
        <v>2</v>
      </c>
      <c r="E34" s="11">
        <v>4</v>
      </c>
      <c r="F34" s="12"/>
      <c r="G34" s="13"/>
      <c r="H34" s="12"/>
      <c r="I34" s="14">
        <f>IF(AND($G34&lt;&gt;"",$H34&gt;0),$G34/$H34,9)</f>
      </c>
      <c r="J34" s="14">
        <f>IF(OR($F34="",$I34=""),"",$F34*$I34)</f>
      </c>
      <c r="K34" s="11">
        <f>IF(OR($E34="",$F34=""),"",IF(AND($D34&lt;&gt;"",$F34&gt;$D34),0,MAX(0,$E34-$F34)))</f>
      </c>
    </row>
    <row r="35" spans="1:11" x14ac:dyDescent="0.25">
      <c r="A35" s="10" t="s">
        <v>50</v>
      </c>
      <c r="B35" s="10" t="s">
        <v>40</v>
      </c>
      <c r="C35" s="10"/>
      <c r="D35" s="11">
        <v>1</v>
      </c>
      <c r="E35" s="11">
        <v>1</v>
      </c>
      <c r="F35" s="12"/>
      <c r="G35" s="13"/>
      <c r="H35" s="12"/>
      <c r="I35" s="14">
        <f>IF(AND($G35&lt;&gt;"",$H35&gt;0),$G35/$H35,28)</f>
      </c>
      <c r="J35" s="14">
        <f>IF(OR($F35="",$I35=""),"",$F35*$I35)</f>
      </c>
      <c r="K35" s="11">
        <f>IF(OR($E35="",$F35=""),"",IF(AND($D35&lt;&gt;"",$F35&gt;$D35),0,MAX(0,$E35-$F35)))</f>
      </c>
    </row>
    <row r="36" spans="1:11" x14ac:dyDescent="0.25">
      <c r="A36" s="10" t="s">
        <v>51</v>
      </c>
      <c r="B36" s="10" t="s">
        <v>34</v>
      </c>
      <c r="C36" s="10"/>
      <c r="D36" s="11">
        <v>1</v>
      </c>
      <c r="E36" s="11">
        <v>2</v>
      </c>
      <c r="F36" s="12"/>
      <c r="G36" s="13"/>
      <c r="H36" s="12"/>
      <c r="I36" s="14">
        <f>IF(AND($G36&lt;&gt;"",$H36&gt;0),$G36/$H36,18)</f>
      </c>
      <c r="J36" s="14">
        <f>IF(OR($F36="",$I36=""),"",$F36*$I36)</f>
      </c>
      <c r="K36" s="11">
        <f>IF(OR($E36="",$F36=""),"",IF(AND($D36&lt;&gt;"",$F36&gt;$D36),0,MAX(0,$E36-$F36)))</f>
      </c>
    </row>
    <row r="37" spans="1:11" x14ac:dyDescent="0.25">
      <c r="A37" s="10" t="s">
        <v>52</v>
      </c>
      <c r="B37" s="10" t="s">
        <v>53</v>
      </c>
      <c r="C37" s="10"/>
      <c r="D37" s="11">
        <v>3</v>
      </c>
      <c r="E37" s="11">
        <v>6</v>
      </c>
      <c r="F37" s="12"/>
      <c r="G37" s="13"/>
      <c r="H37" s="12"/>
      <c r="I37" s="14">
        <f>IF(AND($G37&lt;&gt;"",$H37&gt;0),$G37/$H37,4.5)</f>
      </c>
      <c r="J37" s="14">
        <f>IF(OR($F37="",$I37=""),"",$F37*$I37)</f>
      </c>
      <c r="K37" s="11">
        <f>IF(OR($E37="",$F37=""),"",IF(AND($D37&lt;&gt;"",$F37&gt;$D37),0,MAX(0,$E37-$F37)))</f>
      </c>
    </row>
    <row r="38" spans="1:11" x14ac:dyDescent="0.25">
      <c r="A38" s="10" t="s">
        <v>54</v>
      </c>
      <c r="B38" s="10" t="s">
        <v>55</v>
      </c>
      <c r="C38" s="10"/>
      <c r="D38" s="11">
        <v>2</v>
      </c>
      <c r="E38" s="11">
        <v>4</v>
      </c>
      <c r="F38" s="12"/>
      <c r="G38" s="13"/>
      <c r="H38" s="12"/>
      <c r="I38" s="14">
        <f>IF(AND($G38&lt;&gt;"",$H38&gt;0),$G38/$H38,12)</f>
      </c>
      <c r="J38" s="14">
        <f>IF(OR($F38="",$I38=""),"",$F38*$I38)</f>
      </c>
      <c r="K38" s="11">
        <f>IF(OR($E38="",$F38=""),"",IF(AND($D38&lt;&gt;"",$F38&gt;$D38),0,MAX(0,$E38-$F38)))</f>
      </c>
    </row>
    <row r="39" spans="9:10" x14ac:dyDescent="0.25">
      <c r="I39" s="5" t="s">
        <v>37</v>
      </c>
      <c r="J39" s="15">
        <f>SUM(J27:J38)</f>
      </c>
    </row>
    <row r="41" ht="20" customHeight="1" spans="1:11" x14ac:dyDescent="0.25">
      <c r="A41" s="7" t="s">
        <v>56</v>
      </c>
      <c r="B41" s="7"/>
      <c r="C41" s="7"/>
      <c r="D41" s="7"/>
      <c r="E41" s="7"/>
      <c r="F41" s="7"/>
      <c r="G41" s="7"/>
      <c r="H41" s="7"/>
      <c r="I41" s="7"/>
      <c r="J41" s="7"/>
      <c r="K41" s="7"/>
    </row>
    <row r="42" spans="1:11" x14ac:dyDescent="0.25">
      <c r="A42" s="8" t="s">
        <v>7</v>
      </c>
      <c r="B42" s="8" t="s">
        <v>8</v>
      </c>
      <c r="C42" s="8" t="s">
        <v>9</v>
      </c>
      <c r="D42" s="9" t="s">
        <v>10</v>
      </c>
      <c r="E42" s="9" t="s">
        <v>11</v>
      </c>
      <c r="F42" s="9" t="s">
        <v>12</v>
      </c>
      <c r="G42" s="9" t="s">
        <v>13</v>
      </c>
      <c r="H42" s="9" t="s">
        <v>14</v>
      </c>
      <c r="I42" s="9" t="s">
        <v>15</v>
      </c>
      <c r="J42" s="9" t="s">
        <v>16</v>
      </c>
      <c r="K42" s="9" t="s">
        <v>17</v>
      </c>
    </row>
    <row r="43" spans="1:11" x14ac:dyDescent="0.25">
      <c r="A43" s="10" t="s">
        <v>57</v>
      </c>
      <c r="B43" s="10" t="s">
        <v>40</v>
      </c>
      <c r="C43" s="10"/>
      <c r="D43" s="11">
        <v>2</v>
      </c>
      <c r="E43" s="11">
        <v>3</v>
      </c>
      <c r="F43" s="12"/>
      <c r="G43" s="13"/>
      <c r="H43" s="12"/>
      <c r="I43" s="14">
        <f>IF(AND($G43&lt;&gt;"",$H43&gt;0),$G43/$H43,32)</f>
      </c>
      <c r="J43" s="14">
        <f>IF(OR($F43="",$I43=""),"",$F43*$I43)</f>
      </c>
      <c r="K43" s="11">
        <f>IF(OR($E43="",$F43=""),"",IF(AND($D43&lt;&gt;"",$F43&gt;$D43),0,MAX(0,$E43-$F43)))</f>
      </c>
    </row>
    <row r="44" spans="1:11" x14ac:dyDescent="0.25">
      <c r="A44" s="10" t="s">
        <v>58</v>
      </c>
      <c r="B44" s="10" t="s">
        <v>55</v>
      </c>
      <c r="C44" s="10"/>
      <c r="D44" s="11">
        <v>2</v>
      </c>
      <c r="E44" s="11">
        <v>4</v>
      </c>
      <c r="F44" s="12"/>
      <c r="G44" s="13"/>
      <c r="H44" s="12"/>
      <c r="I44" s="14">
        <f>IF(AND($G44&lt;&gt;"",$H44&gt;0),$G44/$H44,16)</f>
      </c>
      <c r="J44" s="14">
        <f>IF(OR($F44="",$I44=""),"",$F44*$I44)</f>
      </c>
      <c r="K44" s="11">
        <f>IF(OR($E44="",$F44=""),"",IF(AND($D44&lt;&gt;"",$F44&gt;$D44),0,MAX(0,$E44-$F44)))</f>
      </c>
    </row>
    <row r="45" spans="1:11" x14ac:dyDescent="0.25">
      <c r="A45" s="10" t="s">
        <v>59</v>
      </c>
      <c r="B45" s="10" t="s">
        <v>55</v>
      </c>
      <c r="C45" s="10"/>
      <c r="D45" s="11">
        <v>2</v>
      </c>
      <c r="E45" s="11">
        <v>3</v>
      </c>
      <c r="F45" s="12"/>
      <c r="G45" s="13"/>
      <c r="H45" s="12"/>
      <c r="I45" s="14">
        <f>IF(AND($G45&lt;&gt;"",$H45&gt;0),$G45/$H45,14)</f>
      </c>
      <c r="J45" s="14">
        <f>IF(OR($F45="",$I45=""),"",$F45*$I45)</f>
      </c>
      <c r="K45" s="11">
        <f>IF(OR($E45="",$F45=""),"",IF(AND($D45&lt;&gt;"",$F45&gt;$D45),0,MAX(0,$E45-$F45)))</f>
      </c>
    </row>
    <row r="46" spans="1:11" x14ac:dyDescent="0.25">
      <c r="A46" s="10" t="s">
        <v>60</v>
      </c>
      <c r="B46" s="10" t="s">
        <v>22</v>
      </c>
      <c r="C46" s="10"/>
      <c r="D46" s="11">
        <v>1</v>
      </c>
      <c r="E46" s="11">
        <v>2</v>
      </c>
      <c r="F46" s="12"/>
      <c r="G46" s="13"/>
      <c r="H46" s="12"/>
      <c r="I46" s="14">
        <f>IF(AND($G46&lt;&gt;"",$H46&gt;0),$G46/$H46,22)</f>
      </c>
      <c r="J46" s="14">
        <f>IF(OR($F46="",$I46=""),"",$F46*$I46)</f>
      </c>
      <c r="K46" s="11">
        <f>IF(OR($E46="",$F46=""),"",IF(AND($D46&lt;&gt;"",$F46&gt;$D46),0,MAX(0,$E46-$F46)))</f>
      </c>
    </row>
    <row r="47" spans="1:11" x14ac:dyDescent="0.25">
      <c r="A47" s="10" t="s">
        <v>61</v>
      </c>
      <c r="B47" s="10" t="s">
        <v>22</v>
      </c>
      <c r="C47" s="10"/>
      <c r="D47" s="11">
        <v>2</v>
      </c>
      <c r="E47" s="11">
        <v>3</v>
      </c>
      <c r="F47" s="12"/>
      <c r="G47" s="13"/>
      <c r="H47" s="12"/>
      <c r="I47" s="14">
        <f>IF(AND($G47&lt;&gt;"",$H47&gt;0),$G47/$H47,48)</f>
      </c>
      <c r="J47" s="14">
        <f>IF(OR($F47="",$I47=""),"",$F47*$I47)</f>
      </c>
      <c r="K47" s="11">
        <f>IF(OR($E47="",$F47=""),"",IF(AND($D47&lt;&gt;"",$F47&gt;$D47),0,MAX(0,$E47-$F47)))</f>
      </c>
    </row>
    <row r="48" spans="1:11" x14ac:dyDescent="0.25">
      <c r="A48" s="10" t="s">
        <v>62</v>
      </c>
      <c r="B48" s="10" t="s">
        <v>22</v>
      </c>
      <c r="C48" s="10"/>
      <c r="D48" s="11">
        <v>2</v>
      </c>
      <c r="E48" s="11">
        <v>3</v>
      </c>
      <c r="F48" s="12"/>
      <c r="G48" s="13"/>
      <c r="H48" s="12"/>
      <c r="I48" s="14">
        <f>IF(AND($G48&lt;&gt;"",$H48&gt;0),$G48/$H48,54)</f>
      </c>
      <c r="J48" s="14">
        <f>IF(OR($F48="",$I48=""),"",$F48*$I48)</f>
      </c>
      <c r="K48" s="11">
        <f>IF(OR($E48="",$F48=""),"",IF(AND($D48&lt;&gt;"",$F48&gt;$D48),0,MAX(0,$E48-$F48)))</f>
      </c>
    </row>
    <row r="49" spans="1:11" x14ac:dyDescent="0.25">
      <c r="A49" s="10" t="s">
        <v>63</v>
      </c>
      <c r="B49" s="10" t="s">
        <v>22</v>
      </c>
      <c r="C49" s="10"/>
      <c r="D49" s="11">
        <v>2</v>
      </c>
      <c r="E49" s="11">
        <v>4</v>
      </c>
      <c r="F49" s="12"/>
      <c r="G49" s="13"/>
      <c r="H49" s="12"/>
      <c r="I49" s="14">
        <f>IF(AND($G49&lt;&gt;"",$H49&gt;0),$G49/$H49,32)</f>
      </c>
      <c r="J49" s="14">
        <f>IF(OR($F49="",$I49=""),"",$F49*$I49)</f>
      </c>
      <c r="K49" s="11">
        <f>IF(OR($E49="",$F49=""),"",IF(AND($D49&lt;&gt;"",$F49&gt;$D49),0,MAX(0,$E49-$F49)))</f>
      </c>
    </row>
    <row r="50" spans="1:11" x14ac:dyDescent="0.25">
      <c r="A50" s="10" t="s">
        <v>64</v>
      </c>
      <c r="B50" s="10" t="s">
        <v>22</v>
      </c>
      <c r="C50" s="10"/>
      <c r="D50" s="11">
        <v>2</v>
      </c>
      <c r="E50" s="11">
        <v>3</v>
      </c>
      <c r="F50" s="12"/>
      <c r="G50" s="13"/>
      <c r="H50" s="12"/>
      <c r="I50" s="14">
        <f>IF(AND($G50&lt;&gt;"",$H50&gt;0),$G50/$H50,26)</f>
      </c>
      <c r="J50" s="14">
        <f>IF(OR($F50="",$I50=""),"",$F50*$I50)</f>
      </c>
      <c r="K50" s="11">
        <f>IF(OR($E50="",$F50=""),"",IF(AND($D50&lt;&gt;"",$F50&gt;$D50),0,MAX(0,$E50-$F50)))</f>
      </c>
    </row>
    <row r="51" spans="1:11" x14ac:dyDescent="0.25">
      <c r="A51" s="10" t="s">
        <v>65</v>
      </c>
      <c r="B51" s="10" t="s">
        <v>22</v>
      </c>
      <c r="C51" s="10"/>
      <c r="D51" s="11">
        <v>2</v>
      </c>
      <c r="E51" s="11">
        <v>4</v>
      </c>
      <c r="F51" s="12"/>
      <c r="G51" s="13"/>
      <c r="H51" s="12"/>
      <c r="I51" s="14">
        <f>IF(AND($G51&lt;&gt;"",$H51&gt;0),$G51/$H51,28)</f>
      </c>
      <c r="J51" s="14">
        <f>IF(OR($F51="",$I51=""),"",$F51*$I51)</f>
      </c>
      <c r="K51" s="11">
        <f>IF(OR($E51="",$F51=""),"",IF(AND($D51&lt;&gt;"",$F51&gt;$D51),0,MAX(0,$E51-$F51)))</f>
      </c>
    </row>
    <row r="52" spans="1:11" x14ac:dyDescent="0.25">
      <c r="A52" s="10" t="s">
        <v>66</v>
      </c>
      <c r="B52" s="10" t="s">
        <v>40</v>
      </c>
      <c r="C52" s="10"/>
      <c r="D52" s="11">
        <v>2</v>
      </c>
      <c r="E52" s="11">
        <v>3</v>
      </c>
      <c r="F52" s="12"/>
      <c r="G52" s="13"/>
      <c r="H52" s="12"/>
      <c r="I52" s="14">
        <f>IF(AND($G52&lt;&gt;"",$H52&gt;0),$G52/$H52,12)</f>
      </c>
      <c r="J52" s="14">
        <f>IF(OR($F52="",$I52=""),"",$F52*$I52)</f>
      </c>
      <c r="K52" s="11">
        <f>IF(OR($E52="",$F52=""),"",IF(AND($D52&lt;&gt;"",$F52&gt;$D52),0,MAX(0,$E52-$F52)))</f>
      </c>
    </row>
    <row r="53" spans="1:11" x14ac:dyDescent="0.25">
      <c r="A53" s="10" t="s">
        <v>67</v>
      </c>
      <c r="B53" s="10" t="s">
        <v>55</v>
      </c>
      <c r="C53" s="10"/>
      <c r="D53" s="11">
        <v>2</v>
      </c>
      <c r="E53" s="11">
        <v>4</v>
      </c>
      <c r="F53" s="12"/>
      <c r="G53" s="13"/>
      <c r="H53" s="12"/>
      <c r="I53" s="14">
        <f>IF(AND($G53&lt;&gt;"",$H53&gt;0),$G53/$H53,9)</f>
      </c>
      <c r="J53" s="14">
        <f>IF(OR($F53="",$I53=""),"",$F53*$I53)</f>
      </c>
      <c r="K53" s="11">
        <f>IF(OR($E53="",$F53=""),"",IF(AND($D53&lt;&gt;"",$F53&gt;$D53),0,MAX(0,$E53-$F53)))</f>
      </c>
    </row>
    <row r="54" spans="1:11" x14ac:dyDescent="0.25">
      <c r="A54" s="10" t="s">
        <v>68</v>
      </c>
      <c r="B54" s="10" t="s">
        <v>22</v>
      </c>
      <c r="C54" s="10"/>
      <c r="D54" s="11">
        <v>2</v>
      </c>
      <c r="E54" s="11">
        <v>3</v>
      </c>
      <c r="F54" s="12"/>
      <c r="G54" s="13"/>
      <c r="H54" s="12"/>
      <c r="I54" s="14">
        <f>IF(AND($G54&lt;&gt;"",$H54&gt;0),$G54/$H54,24)</f>
      </c>
      <c r="J54" s="14">
        <f>IF(OR($F54="",$I54=""),"",$F54*$I54)</f>
      </c>
      <c r="K54" s="11">
        <f>IF(OR($E54="",$F54=""),"",IF(AND($D54&lt;&gt;"",$F54&gt;$D54),0,MAX(0,$E54-$F54)))</f>
      </c>
    </row>
    <row r="55" spans="9:10" x14ac:dyDescent="0.25">
      <c r="I55" s="5" t="s">
        <v>37</v>
      </c>
      <c r="J55" s="15">
        <f>SUM(J43:J54)</f>
      </c>
    </row>
    <row r="57" ht="20" customHeight="1" spans="1:11" x14ac:dyDescent="0.25">
      <c r="A57" s="7" t="s">
        <v>69</v>
      </c>
      <c r="B57" s="7"/>
      <c r="C57" s="7"/>
      <c r="D57" s="7"/>
      <c r="E57" s="7"/>
      <c r="F57" s="7"/>
      <c r="G57" s="7"/>
      <c r="H57" s="7"/>
      <c r="I57" s="7"/>
      <c r="J57" s="7"/>
      <c r="K57" s="7"/>
    </row>
    <row r="58" spans="1:11" x14ac:dyDescent="0.25">
      <c r="A58" s="8" t="s">
        <v>7</v>
      </c>
      <c r="B58" s="8" t="s">
        <v>8</v>
      </c>
      <c r="C58" s="8" t="s">
        <v>9</v>
      </c>
      <c r="D58" s="9" t="s">
        <v>10</v>
      </c>
      <c r="E58" s="9" t="s">
        <v>11</v>
      </c>
      <c r="F58" s="9" t="s">
        <v>12</v>
      </c>
      <c r="G58" s="9" t="s">
        <v>13</v>
      </c>
      <c r="H58" s="9" t="s">
        <v>14</v>
      </c>
      <c r="I58" s="9" t="s">
        <v>15</v>
      </c>
      <c r="J58" s="9" t="s">
        <v>16</v>
      </c>
      <c r="K58" s="9" t="s">
        <v>17</v>
      </c>
    </row>
    <row r="59" spans="1:11" x14ac:dyDescent="0.25">
      <c r="A59" s="10" t="s">
        <v>70</v>
      </c>
      <c r="B59" s="10" t="s">
        <v>22</v>
      </c>
      <c r="C59" s="10"/>
      <c r="D59" s="11">
        <v>2</v>
      </c>
      <c r="E59" s="11">
        <v>3</v>
      </c>
      <c r="F59" s="12"/>
      <c r="G59" s="13"/>
      <c r="H59" s="12"/>
      <c r="I59" s="14">
        <f>IF(AND($G59&lt;&gt;"",$H59&gt;0),$G59/$H59,24)</f>
      </c>
      <c r="J59" s="14">
        <f>IF(OR($F59="",$I59=""),"",$F59*$I59)</f>
      </c>
      <c r="K59" s="11">
        <f>IF(OR($E59="",$F59=""),"",IF(AND($D59&lt;&gt;"",$F59&gt;$D59),0,MAX(0,$E59-$F59)))</f>
      </c>
    </row>
    <row r="60" spans="1:11" x14ac:dyDescent="0.25">
      <c r="A60" s="10" t="s">
        <v>71</v>
      </c>
      <c r="B60" s="10" t="s">
        <v>72</v>
      </c>
      <c r="C60" s="10"/>
      <c r="D60" s="11">
        <v>2</v>
      </c>
      <c r="E60" s="11">
        <v>3</v>
      </c>
      <c r="F60" s="12"/>
      <c r="G60" s="13"/>
      <c r="H60" s="12"/>
      <c r="I60" s="14">
        <f>IF(AND($G60&lt;&gt;"",$H60&gt;0),$G60/$H60,14)</f>
      </c>
      <c r="J60" s="14">
        <f>IF(OR($F60="",$I60=""),"",$F60*$I60)</f>
      </c>
      <c r="K60" s="11">
        <f>IF(OR($E60="",$F60=""),"",IF(AND($D60&lt;&gt;"",$F60&gt;$D60),0,MAX(0,$E60-$F60)))</f>
      </c>
    </row>
    <row r="61" spans="1:11" x14ac:dyDescent="0.25">
      <c r="A61" s="10" t="s">
        <v>73</v>
      </c>
      <c r="B61" s="10" t="s">
        <v>72</v>
      </c>
      <c r="C61" s="10"/>
      <c r="D61" s="11">
        <v>1</v>
      </c>
      <c r="E61" s="11">
        <v>2</v>
      </c>
      <c r="F61" s="12"/>
      <c r="G61" s="13"/>
      <c r="H61" s="12"/>
      <c r="I61" s="14">
        <f>IF(AND($G61&lt;&gt;"",$H61&gt;0),$G61/$H61,13)</f>
      </c>
      <c r="J61" s="14">
        <f>IF(OR($F61="",$I61=""),"",$F61*$I61)</f>
      </c>
      <c r="K61" s="11">
        <f>IF(OR($E61="",$F61=""),"",IF(AND($D61&lt;&gt;"",$F61&gt;$D61),0,MAX(0,$E61-$F61)))</f>
      </c>
    </row>
    <row r="62" spans="1:11" x14ac:dyDescent="0.25">
      <c r="A62" s="10" t="s">
        <v>74</v>
      </c>
      <c r="B62" s="10" t="s">
        <v>72</v>
      </c>
      <c r="C62" s="10"/>
      <c r="D62" s="11">
        <v>2</v>
      </c>
      <c r="E62" s="11">
        <v>4</v>
      </c>
      <c r="F62" s="12"/>
      <c r="G62" s="13"/>
      <c r="H62" s="12"/>
      <c r="I62" s="14">
        <f>IF(AND($G62&lt;&gt;"",$H62&gt;0),$G62/$H62,8)</f>
      </c>
      <c r="J62" s="14">
        <f>IF(OR($F62="",$I62=""),"",$F62*$I62)</f>
      </c>
      <c r="K62" s="11">
        <f>IF(OR($E62="",$F62=""),"",IF(AND($D62&lt;&gt;"",$F62&gt;$D62),0,MAX(0,$E62-$F62)))</f>
      </c>
    </row>
    <row r="63" spans="1:11" x14ac:dyDescent="0.25">
      <c r="A63" s="10" t="s">
        <v>75</v>
      </c>
      <c r="B63" s="10" t="s">
        <v>72</v>
      </c>
      <c r="C63" s="10"/>
      <c r="D63" s="11">
        <v>2</v>
      </c>
      <c r="E63" s="11">
        <v>4</v>
      </c>
      <c r="F63" s="12"/>
      <c r="G63" s="13"/>
      <c r="H63" s="12"/>
      <c r="I63" s="14">
        <f>IF(AND($G63&lt;&gt;"",$H63&gt;0),$G63/$H63,11)</f>
      </c>
      <c r="J63" s="14">
        <f>IF(OR($F63="",$I63=""),"",$F63*$I63)</f>
      </c>
      <c r="K63" s="11">
        <f>IF(OR($E63="",$F63=""),"",IF(AND($D63&lt;&gt;"",$F63&gt;$D63),0,MAX(0,$E63-$F63)))</f>
      </c>
    </row>
    <row r="64" spans="1:11" x14ac:dyDescent="0.25">
      <c r="A64" s="10" t="s">
        <v>76</v>
      </c>
      <c r="B64" s="10" t="s">
        <v>77</v>
      </c>
      <c r="C64" s="10"/>
      <c r="D64" s="11">
        <v>2</v>
      </c>
      <c r="E64" s="11">
        <v>3</v>
      </c>
      <c r="F64" s="12"/>
      <c r="G64" s="13"/>
      <c r="H64" s="12"/>
      <c r="I64" s="14">
        <f>IF(AND($G64&lt;&gt;"",$H64&gt;0),$G64/$H64,9)</f>
      </c>
      <c r="J64" s="14">
        <f>IF(OR($F64="",$I64=""),"",$F64*$I64)</f>
      </c>
      <c r="K64" s="11">
        <f>IF(OR($E64="",$F64=""),"",IF(AND($D64&lt;&gt;"",$F64&gt;$D64),0,MAX(0,$E64-$F64)))</f>
      </c>
    </row>
    <row r="65" spans="1:11" x14ac:dyDescent="0.25">
      <c r="A65" s="10" t="s">
        <v>78</v>
      </c>
      <c r="B65" s="10" t="s">
        <v>72</v>
      </c>
      <c r="C65" s="10"/>
      <c r="D65" s="11">
        <v>1</v>
      </c>
      <c r="E65" s="11">
        <v>2</v>
      </c>
      <c r="F65" s="12"/>
      <c r="G65" s="13"/>
      <c r="H65" s="12"/>
      <c r="I65" s="14">
        <f>IF(AND($G65&lt;&gt;"",$H65&gt;0),$G65/$H65,15)</f>
      </c>
      <c r="J65" s="14">
        <f>IF(OR($F65="",$I65=""),"",$F65*$I65)</f>
      </c>
      <c r="K65" s="11">
        <f>IF(OR($E65="",$F65=""),"",IF(AND($D65&lt;&gt;"",$F65&gt;$D65),0,MAX(0,$E65-$F65)))</f>
      </c>
    </row>
    <row r="66" spans="1:11" x14ac:dyDescent="0.25">
      <c r="A66" s="10" t="s">
        <v>79</v>
      </c>
      <c r="B66" s="10" t="s">
        <v>80</v>
      </c>
      <c r="C66" s="10"/>
      <c r="D66" s="11">
        <v>6</v>
      </c>
      <c r="E66" s="11">
        <v>12</v>
      </c>
      <c r="F66" s="12"/>
      <c r="G66" s="13"/>
      <c r="H66" s="12"/>
      <c r="I66" s="14">
        <f>IF(AND($G66&lt;&gt;"",$H66&gt;0),$G66/$H66,2.5)</f>
      </c>
      <c r="J66" s="14">
        <f>IF(OR($F66="",$I66=""),"",$F66*$I66)</f>
      </c>
      <c r="K66" s="11">
        <f>IF(OR($E66="",$F66=""),"",IF(AND($D66&lt;&gt;"",$F66&gt;$D66),0,MAX(0,$E66-$F66)))</f>
      </c>
    </row>
    <row r="67" spans="1:11" x14ac:dyDescent="0.25">
      <c r="A67" s="10" t="s">
        <v>81</v>
      </c>
      <c r="B67" s="10" t="s">
        <v>80</v>
      </c>
      <c r="C67" s="10"/>
      <c r="D67" s="11">
        <v>5</v>
      </c>
      <c r="E67" s="11">
        <v>10</v>
      </c>
      <c r="F67" s="12"/>
      <c r="G67" s="13"/>
      <c r="H67" s="12"/>
      <c r="I67" s="14">
        <f>IF(AND($G67&lt;&gt;"",$H67&gt;0),$G67/$H67,1.8)</f>
      </c>
      <c r="J67" s="14">
        <f>IF(OR($F67="",$I67=""),"",$F67*$I67)</f>
      </c>
      <c r="K67" s="11">
        <f>IF(OR($E67="",$F67=""),"",IF(AND($D67&lt;&gt;"",$F67&gt;$D67),0,MAX(0,$E67-$F67)))</f>
      </c>
    </row>
    <row r="68" spans="1:11" x14ac:dyDescent="0.25">
      <c r="A68" s="10" t="s">
        <v>82</v>
      </c>
      <c r="B68" s="10" t="s">
        <v>80</v>
      </c>
      <c r="C68" s="10"/>
      <c r="D68" s="11">
        <v>3</v>
      </c>
      <c r="E68" s="11">
        <v>6</v>
      </c>
      <c r="F68" s="12"/>
      <c r="G68" s="13"/>
      <c r="H68" s="12"/>
      <c r="I68" s="14">
        <f>IF(AND($G68&lt;&gt;"",$H68&gt;0),$G68/$H68,4)</f>
      </c>
      <c r="J68" s="14">
        <f>IF(OR($F68="",$I68=""),"",$F68*$I68)</f>
      </c>
      <c r="K68" s="11">
        <f>IF(OR($E68="",$F68=""),"",IF(AND($D68&lt;&gt;"",$F68&gt;$D68),0,MAX(0,$E68-$F68)))</f>
      </c>
    </row>
    <row r="69" spans="9:10" x14ac:dyDescent="0.25">
      <c r="I69" s="5" t="s">
        <v>37</v>
      </c>
      <c r="J69" s="15">
        <f>SUM(J59:J68)</f>
      </c>
    </row>
    <row r="71" ht="22" customHeight="1" spans="1:11" x14ac:dyDescent="0.25">
      <c r="A71" s="16" t="s">
        <v>83</v>
      </c>
      <c r="B71" s="17"/>
      <c r="C71" s="17"/>
      <c r="D71" s="17"/>
      <c r="E71" s="17"/>
      <c r="F71" s="17"/>
      <c r="G71" s="17"/>
      <c r="H71" s="17"/>
      <c r="I71" s="17"/>
      <c r="J71" s="18">
        <f>J23+J39+J55+J69</f>
      </c>
      <c r="K71" s="17"/>
    </row>
  </sheetData>
  <mergeCells count="7">
    <mergeCell ref="A1:K1"/>
    <mergeCell ref="A2:K2"/>
    <mergeCell ref="A4:K4"/>
    <mergeCell ref="A7:K7"/>
    <mergeCell ref="A25:K25"/>
    <mergeCell ref="A41:K41"/>
    <mergeCell ref="A57:K57"/>
  </mergeCells>
  <dataValidations count="5">
    <dataValidation type="list" allowBlank="1" sqref="B10:B22">
      <formula1>"case,lb,qt,gallon,bottle,can,bag,box,each,dozen,jar,tub,keg,jug,carton,loaf,sleeve,bundle,pack,roll,tin,container"</formula1>
    </dataValidation>
    <dataValidation type="list" allowBlank="1" sqref="B27:B38">
      <formula1>"case,lb,qt,gallon,bottle,can,bag,box,each,dozen,jar,tub,keg,jug,carton,loaf,sleeve,bundle,pack,roll,tin,container"</formula1>
    </dataValidation>
    <dataValidation type="list" allowBlank="1" sqref="B43:B54">
      <formula1>"case,lb,qt,gallon,bottle,can,bag,box,each,dozen,jar,tub,keg,jug,carton,loaf,sleeve,bundle,pack,roll,tin,container"</formula1>
    </dataValidation>
    <dataValidation type="list" allowBlank="1" sqref="B59:B68">
      <formula1>"case,lb,qt,gallon,bottle,can,bag,box,each,dozen,jar,tub,keg,jug,carton,loaf,sleeve,bundle,pack,roll,tin,container"</formula1>
    </dataValidation>
    <dataValidation type="list" allowBlank="1" sqref="B9:B22">
      <formula1>"case,lb,qt,gallon,bottle,can,bag,box,each,dozen,jar,tub,keg,jug,carton,loaf,sleeve,bundle,pack,roll,tin,container"</formula1>
    </dataValidation>
  </dataValidations>
  <pageMargins left="0.4" right="0.4" top="0.5" bottom="0.5" header="0.3" footer="0.3"/>
  <pageSetup orientation="landscape" horizontalDpi="4294967295" verticalDpi="4294967295" scale="100" fitToWidth="1" fitToHeigh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9"/>
  <sheetFormatPr defaultRowHeight="15" outlineLevelRow="0" outlineLevelCol="0" x14ac:dyDescent="55"/>
  <cols>
    <col min="1" max="1" width="104" customWidth="1"/>
  </cols>
  <sheetData>
    <row r="1" spans="1:1" x14ac:dyDescent="0.25">
      <c r="A1" s="19" t="s">
        <v>84</v>
      </c>
    </row>
    <row r="2" spans="1:1" x14ac:dyDescent="0.25">
      <c r="A2" s="20" t="s">
        <v>85</v>
      </c>
    </row>
    <row r="3" ht="16" customHeight="1" spans="1:1" x14ac:dyDescent="0.25">
      <c r="A3" s="21" t="s">
        <v>86</v>
      </c>
    </row>
    <row r="4" spans="1:1" x14ac:dyDescent="0.25">
      <c r="A4" s="22" t="s">
        <v>87</v>
      </c>
    </row>
    <row r="5" ht="30" customHeight="1" spans="1:1" x14ac:dyDescent="0.25">
      <c r="A5" s="21" t="s">
        <v>88</v>
      </c>
    </row>
    <row r="6" ht="16" customHeight="1" spans="1:1" x14ac:dyDescent="0.25">
      <c r="A6" s="21" t="s">
        <v>86</v>
      </c>
    </row>
    <row r="7" spans="1:1" x14ac:dyDescent="0.25">
      <c r="A7" s="22" t="s">
        <v>89</v>
      </c>
    </row>
    <row r="8" ht="16" customHeight="1" spans="1:1" x14ac:dyDescent="0.25">
      <c r="A8" s="21" t="s">
        <v>90</v>
      </c>
    </row>
    <row r="9" ht="30" customHeight="1" spans="1:1" x14ac:dyDescent="0.25">
      <c r="A9" s="21" t="s">
        <v>91</v>
      </c>
    </row>
    <row r="10" ht="30" customHeight="1" spans="1:1" x14ac:dyDescent="0.25">
      <c r="A10" s="21" t="s">
        <v>92</v>
      </c>
    </row>
    <row r="11" ht="30" customHeight="1" spans="1:1" x14ac:dyDescent="0.25">
      <c r="A11" s="21" t="s">
        <v>93</v>
      </c>
    </row>
    <row r="12" ht="16" customHeight="1" spans="1:1" x14ac:dyDescent="0.25">
      <c r="A12" s="21" t="s">
        <v>94</v>
      </c>
    </row>
    <row r="13" ht="16" customHeight="1" spans="1:1" x14ac:dyDescent="0.25">
      <c r="A13" s="21" t="s">
        <v>95</v>
      </c>
    </row>
    <row r="14" ht="30" customHeight="1" spans="1:1" x14ac:dyDescent="0.25">
      <c r="A14" s="21" t="s">
        <v>96</v>
      </c>
    </row>
    <row r="15" ht="30" customHeight="1" spans="1:1" x14ac:dyDescent="0.25">
      <c r="A15" s="21" t="s">
        <v>97</v>
      </c>
    </row>
    <row r="16" ht="16" customHeight="1" spans="1:1" x14ac:dyDescent="0.25">
      <c r="A16" s="21" t="s">
        <v>98</v>
      </c>
    </row>
    <row r="17" ht="30" customHeight="1" spans="1:1" x14ac:dyDescent="0.25">
      <c r="A17" s="21" t="s">
        <v>99</v>
      </c>
    </row>
    <row r="18" ht="16" customHeight="1" spans="1:1" x14ac:dyDescent="0.25">
      <c r="A18" s="21" t="s">
        <v>86</v>
      </c>
    </row>
    <row r="19" spans="1:1" x14ac:dyDescent="0.25">
      <c r="A19" s="22" t="s">
        <v>100</v>
      </c>
    </row>
    <row r="20" ht="30" customHeight="1" spans="1:1" x14ac:dyDescent="0.25">
      <c r="A20" s="21" t="s">
        <v>101</v>
      </c>
    </row>
    <row r="21" ht="16" customHeight="1" spans="1:1" x14ac:dyDescent="0.25">
      <c r="A21" s="21" t="s">
        <v>86</v>
      </c>
    </row>
    <row r="22" spans="1:1" x14ac:dyDescent="0.25">
      <c r="A22" s="22" t="s">
        <v>102</v>
      </c>
    </row>
    <row r="23" ht="30" customHeight="1" spans="1:1" x14ac:dyDescent="0.25">
      <c r="A23" s="21" t="s">
        <v>103</v>
      </c>
    </row>
    <row r="24" ht="16" customHeight="1" spans="1:1" x14ac:dyDescent="0.25">
      <c r="A24" s="21" t="s">
        <v>86</v>
      </c>
    </row>
    <row r="25" spans="1:1" x14ac:dyDescent="0.25">
      <c r="A25" s="22" t="s">
        <v>104</v>
      </c>
    </row>
    <row r="26" ht="30" customHeight="1" spans="1:1" x14ac:dyDescent="0.25">
      <c r="A26" s="21" t="s">
        <v>105</v>
      </c>
    </row>
    <row r="27" ht="16" customHeight="1" spans="1:1" x14ac:dyDescent="0.25">
      <c r="A27" s="21" t="s">
        <v>86</v>
      </c>
    </row>
    <row r="28" spans="1:1" x14ac:dyDescent="0.25">
      <c r="A28" s="22" t="s">
        <v>106</v>
      </c>
    </row>
    <row r="29" ht="30" customHeight="1" spans="1:1" x14ac:dyDescent="0.25">
      <c r="A29" s="21" t="s">
        <v>107</v>
      </c>
    </row>
  </sheetData>
  <pageMargins left="0.6" right="0.6" top="0.6" bottom="0.6"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Count Sheet</vt:lpstr>
      <vt:lpstr>How to use</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Stockcount</dc:creator>
  <dc:title/>
  <dc:subject/>
  <dc:description/>
  <cp:keywords/>
  <cp:category/>
  <cp:lastModifiedBy>Unknown</cp:lastModifiedBy>
  <dcterms:created xsi:type="dcterms:W3CDTF">2026-01-01T00:00:00Z</dcterms:created>
  <dcterms:modified xsi:type="dcterms:W3CDTF">2026-01-01T00:00:00Z</dcterms:modified>
</cp:coreProperties>
</file>